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20D" lockStructure="1"/>
  <bookViews>
    <workbookView xWindow="-705" yWindow="720" windowWidth="15120" windowHeight="10455"/>
  </bookViews>
  <sheets>
    <sheet name="Main" sheetId="1" r:id="rId1"/>
    <sheet name="Notas" sheetId="2" r:id="rId2"/>
    <sheet name="Workings" sheetId="3" state="hidden" r:id="rId3"/>
  </sheets>
  <calcPr calcId="145621"/>
</workbook>
</file>

<file path=xl/calcChain.xml><?xml version="1.0" encoding="utf-8"?>
<calcChain xmlns="http://schemas.openxmlformats.org/spreadsheetml/2006/main">
  <c r="B77" i="1" l="1"/>
  <c r="B76" i="1"/>
  <c r="B41" i="3"/>
  <c r="B41" i="1" s="1"/>
  <c r="C5" i="3"/>
  <c r="G5" i="3"/>
  <c r="C6" i="3"/>
  <c r="G6" i="3"/>
  <c r="C7" i="3"/>
  <c r="G7" i="3"/>
  <c r="C8" i="3"/>
  <c r="B52" i="3"/>
  <c r="B52" i="1"/>
  <c r="G8" i="3"/>
  <c r="C9" i="3"/>
  <c r="D17" i="1"/>
  <c r="C17" i="3"/>
  <c r="D17" i="3"/>
  <c r="C18" i="3"/>
  <c r="F13" i="3"/>
  <c r="F58" i="3"/>
  <c r="F58" i="1"/>
  <c r="C14" i="3"/>
  <c r="H56" i="3"/>
  <c r="C13" i="3"/>
  <c r="B53" i="1"/>
  <c r="B54" i="1"/>
  <c r="F5" i="3"/>
  <c r="F5" i="1"/>
  <c r="F7" i="3"/>
  <c r="F7" i="1"/>
  <c r="C11" i="3"/>
  <c r="C11" i="1"/>
  <c r="F61" i="3"/>
  <c r="F61" i="1"/>
  <c r="G56" i="3"/>
  <c r="G56" i="1"/>
  <c r="F59" i="3"/>
  <c r="F59" i="1"/>
  <c r="F57" i="3"/>
  <c r="F57" i="1"/>
  <c r="B51" i="3"/>
  <c r="B51" i="1"/>
  <c r="E35" i="3"/>
  <c r="E35" i="1"/>
  <c r="F60" i="3"/>
  <c r="F60" i="1"/>
  <c r="D51" i="3"/>
  <c r="C3" i="3"/>
  <c r="B21" i="3"/>
  <c r="B21" i="1"/>
  <c r="H56" i="1"/>
  <c r="F8" i="3"/>
  <c r="F6" i="3"/>
  <c r="F6" i="1"/>
  <c r="H5" i="3"/>
  <c r="H7" i="3"/>
  <c r="H7" i="1"/>
  <c r="H5" i="1"/>
  <c r="F8" i="1"/>
  <c r="H8" i="3"/>
  <c r="H8" i="1"/>
  <c r="C3" i="1"/>
  <c r="F3" i="3"/>
  <c r="F38" i="3"/>
  <c r="F38" i="1"/>
  <c r="D52" i="3"/>
  <c r="D52" i="1"/>
  <c r="H6" i="3"/>
  <c r="H6" i="1"/>
  <c r="D51" i="1"/>
  <c r="D53" i="3"/>
  <c r="D53" i="1"/>
  <c r="F9" i="3"/>
  <c r="H9" i="3"/>
  <c r="F3" i="1"/>
  <c r="B28" i="3"/>
  <c r="B28" i="1"/>
  <c r="F36" i="3"/>
  <c r="F36" i="1"/>
  <c r="D54" i="3"/>
  <c r="D54" i="1"/>
  <c r="C57" i="3"/>
  <c r="F32" i="3"/>
  <c r="F32" i="1"/>
  <c r="B22" i="3"/>
  <c r="B22" i="1"/>
  <c r="H9" i="1"/>
  <c r="F37" i="3"/>
  <c r="F37" i="1"/>
  <c r="F11" i="3"/>
  <c r="F11" i="1"/>
  <c r="B26" i="3"/>
  <c r="B26" i="1"/>
  <c r="F9" i="1"/>
  <c r="G11" i="3"/>
  <c r="G11" i="1"/>
  <c r="C57" i="1"/>
  <c r="E57" i="3"/>
  <c r="C58" i="3"/>
  <c r="E57" i="1"/>
  <c r="G57" i="3"/>
  <c r="G57" i="1"/>
  <c r="C58" i="1"/>
  <c r="E58" i="3"/>
  <c r="C59" i="3"/>
  <c r="G58" i="3"/>
  <c r="G58" i="1"/>
  <c r="E58" i="1"/>
  <c r="C59" i="1"/>
  <c r="C61" i="3"/>
  <c r="C60" i="3"/>
  <c r="E59" i="3"/>
  <c r="E60" i="3"/>
  <c r="C60" i="1"/>
  <c r="G59" i="3"/>
  <c r="G59" i="1"/>
  <c r="E59" i="1"/>
  <c r="E61" i="3"/>
  <c r="C61" i="1"/>
  <c r="F33" i="3"/>
  <c r="F33" i="1"/>
  <c r="E61" i="1"/>
  <c r="G61" i="3"/>
  <c r="E60" i="1"/>
  <c r="G60" i="3"/>
  <c r="G60" i="1"/>
  <c r="F35" i="3"/>
  <c r="F35" i="1"/>
  <c r="G61" i="1"/>
</calcChain>
</file>

<file path=xl/sharedStrings.xml><?xml version="1.0" encoding="utf-8"?>
<sst xmlns="http://schemas.openxmlformats.org/spreadsheetml/2006/main" count="167" uniqueCount="135">
  <si>
    <t>Sand 0-2</t>
  </si>
  <si>
    <t>Sand 0-4</t>
  </si>
  <si>
    <t>=</t>
  </si>
  <si>
    <t>Recipe</t>
  </si>
  <si>
    <t>Agg 8-16</t>
  </si>
  <si>
    <t>Cement</t>
  </si>
  <si>
    <t>Add. Water</t>
  </si>
  <si>
    <t>Reality</t>
  </si>
  <si>
    <t>Water in Aggregates</t>
  </si>
  <si>
    <t>Waste of cement</t>
  </si>
  <si>
    <t>Cement price / t</t>
  </si>
  <si>
    <t>per batch</t>
  </si>
  <si>
    <t>per day</t>
  </si>
  <si>
    <t>per week</t>
  </si>
  <si>
    <t>per month</t>
  </si>
  <si>
    <t>per year (40 W)</t>
  </si>
  <si>
    <t>W/C Ratio</t>
  </si>
  <si>
    <t>Enter recipe</t>
  </si>
  <si>
    <t>Enter the number of batches made per day</t>
  </si>
  <si>
    <t>Enter the cost of cement per tonne</t>
  </si>
  <si>
    <t>Enter or adjust moisture levels in materials</t>
  </si>
  <si>
    <t>fig.1</t>
  </si>
  <si>
    <t>Total dry weight</t>
  </si>
  <si>
    <t>Water cement ratio and total dry batch weight will be calculated.</t>
  </si>
  <si>
    <t>see Note 2 *</t>
  </si>
  <si>
    <t>lower part of screen</t>
  </si>
  <si>
    <t>W/C Ratio to Strength</t>
  </si>
  <si>
    <t>Read : Describes impact of moisture variation</t>
  </si>
  <si>
    <t>Download this and other useful tools at :-</t>
  </si>
  <si>
    <t>Batches per day</t>
  </si>
  <si>
    <t>Currency</t>
  </si>
  <si>
    <t>kg of cement are wasted each batch</t>
  </si>
  <si>
    <t>Moisture after error correction</t>
  </si>
  <si>
    <t>time per batch /min</t>
  </si>
  <si>
    <t>hrs per day</t>
  </si>
  <si>
    <t>Enter currency</t>
  </si>
  <si>
    <t>Notes</t>
  </si>
  <si>
    <t>Note 2: The default moisture values (in red) are :- Sand 0-2mm, 6.5%; Sand 0-4mm, 5.5% and Aggregate 8-16mm, 2%. Cement will always be dry, 0%. These represent the actual moisture% of the weighed material. The cement saving calculated by the spreadsheet assumes that no correction or adjustment has been made for moisture. It assumes the full error of 6.5%, 5.5% and 2% respectively. 
In practice some adjustment is usually made, either a manual estimate, or a moisture% taken using less accurate equipment such as capacitive or resistive sensors, analogue microwave systems or an off-line gauge/lab test.
For example, if an estimate of 5% is used for sand 0-2mm and the actual is 6.5%, this would mean that the actual error in practice is only 1.5%. 
To obtain a more realistic measure of the cost saving just enter the ‘difference’ between the estimated and the actual that is applicable to your application.</t>
  </si>
  <si>
    <t>This also works for over-compensation of water. For example:- In order to ensure that the concrete remains within specification some plants (without accurate moisture measurement) have to over-compensate for water in the materials (overweighing the materials and adding too much cement to ensure a minimum yield and a minimum strength). One such site was found to be using a fixed moisture correction of 8% for the 0-2mm sand. In practice the sand moisture% was around 6.8%. In this case 1.2% difference could be entered in to the spreadsheet to calculate the cement over use-age.
In practice a Hydronix Hydro-Probe II should be calibrated to within +/-0.2% moisture. In many cases the sensors are more reliable, repeatable and accurate than the equipment used to calibrate them.</t>
  </si>
  <si>
    <t>Note 3: All default data was collected from an end user customer conference with about 70 attendees in Germany, 2006.</t>
  </si>
  <si>
    <t>The effects on strength can be seen in fig1., a small change in water/cement ratio has a dramatic effect on strength.</t>
  </si>
  <si>
    <t>Note 4: Spreadsheet design in metric.</t>
  </si>
  <si>
    <t>Note 1: All calculations are based on dry weight calculations for moisture percentages. See Notes Worksheet.</t>
  </si>
  <si>
    <t>By correcting for moisture on-the-fly yield would increase by…</t>
  </si>
  <si>
    <t>Effects on Ready-Mix Producers</t>
  </si>
  <si>
    <t>Too much water in the recipe or mixer means wasted cement and poor quality products</t>
  </si>
  <si>
    <t>Wasted Cement Calculations</t>
  </si>
  <si>
    <t>Note 5: Increasing efficiency of cement (increasing yield) will require the addition of more materials, the cost of materials are not incorporated in this spreadsheet.</t>
  </si>
  <si>
    <t>tonnes per year</t>
  </si>
  <si>
    <t>Effect of a Mixer System / Precast Producers</t>
  </si>
  <si>
    <t>Where colour is used, a consistent yield ensures a consistent and repeatable colour of the product.</t>
  </si>
  <si>
    <t>[OPTIONAL] Batch Calculator, to assist you in calculating the number of batches made per day</t>
  </si>
  <si>
    <r>
      <t xml:space="preserve">Optional </t>
    </r>
    <r>
      <rPr>
        <b/>
        <sz val="10"/>
        <color indexed="14"/>
        <rFont val="Arial"/>
        <family val="2"/>
      </rPr>
      <t>Batch Calculator</t>
    </r>
    <r>
      <rPr>
        <sz val="10"/>
        <rFont val="Arial"/>
        <family val="2"/>
      </rPr>
      <t xml:space="preserve"> may be used</t>
    </r>
  </si>
  <si>
    <t>...batches per day - enter this figure into cell C13</t>
  </si>
  <si>
    <t>www.hydronix.com</t>
  </si>
  <si>
    <t>The value of wasted cement per year is…</t>
  </si>
  <si>
    <t>Using current data…</t>
  </si>
  <si>
    <t>This equates to…</t>
  </si>
  <si>
    <t>% of wasted cement without moisture compensation....</t>
  </si>
  <si>
    <t>Without moisture compensation you are under yielding by…</t>
  </si>
  <si>
    <t>Receta</t>
  </si>
  <si>
    <t>PesoTotal Seco</t>
  </si>
  <si>
    <t>Arena 0-2</t>
  </si>
  <si>
    <t>Arena 0-4</t>
  </si>
  <si>
    <t>Agregado 8-16</t>
  </si>
  <si>
    <t>Cemento</t>
  </si>
  <si>
    <t>Adición Agua</t>
  </si>
  <si>
    <t>W/C Relación</t>
  </si>
  <si>
    <t>Batches por día</t>
  </si>
  <si>
    <t>Precio cemento/ t</t>
  </si>
  <si>
    <t>Moneda</t>
  </si>
  <si>
    <t>Peso total Seco</t>
  </si>
  <si>
    <t>Realidad</t>
  </si>
  <si>
    <t>Humedad después de corrección del error</t>
  </si>
  <si>
    <t>Agua en los agregados</t>
  </si>
  <si>
    <t>Ingrese la receta</t>
  </si>
  <si>
    <t>Se calcula relación agua cemento y peso total del material seco.</t>
  </si>
  <si>
    <t>Ingrese el número de batches hechos por día</t>
  </si>
  <si>
    <r>
      <t xml:space="preserve">Opcional puede usar </t>
    </r>
    <r>
      <rPr>
        <b/>
        <sz val="10"/>
        <color indexed="14"/>
        <rFont val="Arial"/>
        <family val="2"/>
      </rPr>
      <t xml:space="preserve">Calculador de Batch </t>
    </r>
  </si>
  <si>
    <t>Ingrese el costo del cemento por tonelada</t>
  </si>
  <si>
    <t>parte inferior de la pantalla</t>
  </si>
  <si>
    <t>Ingrese el tipo de moneda (Opcional)</t>
  </si>
  <si>
    <t>Lea las conclusiones : Describe el impacto de la variación de humedad</t>
  </si>
  <si>
    <t>U$</t>
  </si>
  <si>
    <t>[OPCIONAL] Calculador de batch, ayuda a calcular el número de batchs por día</t>
  </si>
  <si>
    <t>tiempo por batch/min</t>
  </si>
  <si>
    <t>hrs por día</t>
  </si>
  <si>
    <t>...batches por día - ingrese este dato en la celda C13</t>
  </si>
  <si>
    <t>toneladas por año</t>
  </si>
  <si>
    <t>kg de cemento son desperdiciados en cada batch o lote</t>
  </si>
  <si>
    <t>El uso de los datos actuales</t>
  </si>
  <si>
    <t>Esto equivale a:</t>
  </si>
  <si>
    <t>por batch</t>
  </si>
  <si>
    <t>por día</t>
  </si>
  <si>
    <t>por semana</t>
  </si>
  <si>
    <t>por mes</t>
  </si>
  <si>
    <t>por año (40 W)</t>
  </si>
  <si>
    <t>Desperdicio de cemento</t>
  </si>
  <si>
    <t>Precio Cemento / t</t>
  </si>
  <si>
    <t xml:space="preserve">Calculo Desperdicio Cemento </t>
  </si>
  <si>
    <t>El exceso de agua en la receta o en el mezclador traduce desperdicio de cemento y producto de mala calidad</t>
  </si>
  <si>
    <t>Relación de Resistencia y W/C</t>
  </si>
  <si>
    <t>Los efectos sobre la resistencia se pueden ver en la fig 1., Un pequeño cambio en la relación agua / cemento tiene un efecto dramático en la resistencia.</t>
  </si>
  <si>
    <t>El costo de desperdicio de cemento por año es de:-</t>
  </si>
  <si>
    <t>% de pérdida de cemento sin compensación de humedad: -</t>
  </si>
  <si>
    <t>Sin compensación de humedad tendria menor rendimiento por: -</t>
  </si>
  <si>
    <t>Mediante la corrección de la humedad en línea el rendimiento se incrementaría en</t>
  </si>
  <si>
    <t>Se reduce el costo de producción usando HYDRONIX porque:</t>
  </si>
  <si>
    <t>Cuando se usa el color, un rendimiento consistente garantiza un color consistente y repetible del producto.</t>
  </si>
  <si>
    <t>Ventajas de HYDRONIX para Productores de Prefabricados de concreto</t>
  </si>
  <si>
    <t xml:space="preserve">Ventajas de HYDRONIX para productores de Ready-Mix </t>
  </si>
  <si>
    <t>% de cemento desperdiciado</t>
  </si>
  <si>
    <t>Residuo de Cemento por batch.</t>
  </si>
  <si>
    <t>total Agregados</t>
  </si>
  <si>
    <t>(Receta)</t>
  </si>
  <si>
    <t>(Realidad)</t>
  </si>
  <si>
    <t>Nota 1: Todos los cálculos se basan en cálculos de peso en seco para porcentajes de humedad. Ver Hoja de cálculo: Notas .</t>
  </si>
  <si>
    <t>Nota 2: Los valores por defecto de humedad (en rojo) son: - Arena 0-2mm, 6,5%; arena 0-4mm, 5,5% y Agregada 8-16mm, 2%. Cemento siempre estará seco, 0%. Estos representan la humedad % real del material pesado. El ahorro de cemento calculado por la hoja de cálculo asume que no se corrija o se hayan hecho ajustes para la humedad. Asume que el error total de 6.5%, 5.5% y 2% respectivamente. 
En la práctica algún ajuste se suele hacer, ya sea un cálculo manual, o una humedad% tomadas con equipos menos precisos como sensores capacitivos o resistivos, sistemas de microondas analógicos o una prueba de medidor fuera de línea o de laboratorio. 
Por ejemplo, si una estimación del 5% se utiliza para la arena 0 a 2 mm y el real es del 6,5%, esto significaría que el error real en la práctica es sólo un 1,5%. 
Para obtener una medida más realista del ahorro de costes, introduce la "diferencia" entre el estimado y el real que se aplica a su aplicación</t>
  </si>
  <si>
    <t>Nota 3: Todos los datos se recogieron de una conferencia a  usuarios finales con cerca de 70 asistentes en Alemania, 2006.</t>
  </si>
  <si>
    <t>Nota 4: Diseño de hoja de cálculo en unidades métricas.</t>
  </si>
  <si>
    <t>Nota 5: Aumentar la eficiencia de cemento (el aumento de rendimiento) requerirá la adición de más materiales, el costo de los materiales no están incorporados en esta hoja de cálculo.</t>
  </si>
  <si>
    <t>Ingrese o ajuste los niveles de humedad de agregados. Mire Nota 2 * (celda B65)</t>
  </si>
  <si>
    <t xml:space="preserve">Calculo Peso Seco </t>
  </si>
  <si>
    <t>Calculo Peso Mojado</t>
  </si>
  <si>
    <t xml:space="preserve">TODA LA INFORMACION SE ENCUENTRA EN LA WEBSITE DE HYDRONIX </t>
  </si>
  <si>
    <t>Todos los calculos de humedad son hechos para pesos secos, como los estandares de la industria del concreto, 100kg con @ 10 humedad no son solamente 90kg de material seco y 10kg de agua</t>
  </si>
  <si>
    <t>i.e. 100kg peso humedo y seco  90kg = 90kg material seco y 10kg de agua: Humedad contenida% = (10kg/90kg)*100 = 11.11%</t>
  </si>
  <si>
    <t>i.e. 100kg peso humedad y seco a 90kg = 90kg material secor y 10kg de agua: humedad contenida% = (10kg/100)*100 = 10.00%</t>
  </si>
  <si>
    <t>SAVINGS to be made by using the Hydro-Probe</t>
  </si>
  <si>
    <t>Precast producers may achieve the correct w/c ratio and consistency (workability) using a the Hydro-Control mixer system but require Hydro-Probe sensors measuring in the weighed materials to maximise the yield for the amount of cement used. Ready-mix producers can maintain quality and maximise yield using the Hydro-Probe sensors in the weighed materials.</t>
  </si>
  <si>
    <t>Ready-Mix producers will lose money on cement (under yield) OR be selling substandard product. Hydro-Probe will save money.</t>
  </si>
  <si>
    <t>Productores de prefabricados pueden lograr la relación w/c y la consistencia (trabajabilidad) correcta utilizando un sistema mezclador de Hydro-Control pero requieren sensores Hydro-Probe e Hydro-Mix  para  medir en los materiales pesados y en la mezcladora, ​​para maximizar el rendimiento de la cantidad de cemento utilizado. Los productores de concreto pueden mantener la calidad y maximizar el rendimiento utilizando los sensores Hydro-Probe  en los materiales pesados​​.</t>
  </si>
  <si>
    <t>Productos de Ready-Mix perderán dinero en cemento (bajo rendimiento) y venderán productos de baja calidad .El  Hydro-Probe le ahorrará dinero.</t>
  </si>
  <si>
    <t>https://www.hydronix.com/</t>
  </si>
  <si>
    <t>Esto también funciona para la compensación excesiva de agua. Por ejemplo: - Con el fin de asegurar que el concreto permanece dentro de la especificación algunas plantas (sin medición de la humedad precisa) que sobre-compensan el agua en los materiales (sobrepeso de los materiales añadiendo demasiado cemento para asegurar un rendimiento mínimo y una resistencia mínima ). En una de esas plantas se encontró que se usa duna corrección de humedad fija del 8% para la arena 0-2mm. En la práctica la humedad de la arena  fue de alrededor de 6.8%. En este caso la diferencia de 1,2% podría ser ingresado en la hoja de cálculo para calcular el cemento. 
En la práctica un Hydronix Hydro-Probe debe ser calibrado dentro de + / -0,2% de humedad. En muchos casos, los sensores son más fiable, repetible y preciso que el equipo utilizado para calibrar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</si>
</sst>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\ &quot;KG&quot;"/>
    <numFmt numFmtId="167" formatCode="0.0%"/>
    <numFmt numFmtId="168" formatCode="0\ &quot;Ltr&quot;"/>
    <numFmt numFmtId="169" formatCode="0\ &quot;kg&quot;"/>
    <numFmt numFmtId="170" formatCode="0.00\ &quot;t&quot;"/>
    <numFmt numFmtId="171" formatCode="0.0"/>
    <numFmt numFmtId="172" formatCode="&quot;£&quot;#,##0.00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05">
    <xf numFmtId="0" fontId="0" fillId="0" borderId="0" xfId="0"/>
    <xf numFmtId="169" fontId="7" fillId="0" borderId="1" xfId="0" applyNumberFormat="1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169" fontId="7" fillId="0" borderId="2" xfId="0" applyNumberFormat="1" applyFont="1" applyFill="1" applyBorder="1" applyAlignment="1" applyProtection="1">
      <alignment horizontal="center"/>
      <protection hidden="1"/>
    </xf>
    <xf numFmtId="168" fontId="7" fillId="0" borderId="1" xfId="0" applyNumberFormat="1" applyFont="1" applyFill="1" applyBorder="1" applyAlignment="1" applyProtection="1">
      <alignment horizontal="center"/>
      <protection hidden="1"/>
    </xf>
    <xf numFmtId="2" fontId="7" fillId="0" borderId="1" xfId="0" applyNumberFormat="1" applyFont="1" applyFill="1" applyBorder="1" applyAlignment="1" applyProtection="1">
      <alignment horizontal="center"/>
      <protection hidden="1"/>
    </xf>
    <xf numFmtId="165" fontId="0" fillId="0" borderId="3" xfId="1" applyFont="1" applyFill="1" applyBorder="1" applyAlignment="1" applyProtection="1">
      <alignment horizontal="right"/>
      <protection hidden="1"/>
    </xf>
    <xf numFmtId="0" fontId="7" fillId="0" borderId="1" xfId="0" applyFont="1" applyFill="1" applyBorder="1" applyAlignment="1" applyProtection="1">
      <alignment horizontal="left"/>
      <protection hidden="1"/>
    </xf>
    <xf numFmtId="168" fontId="7" fillId="0" borderId="4" xfId="0" applyNumberFormat="1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167" fontId="4" fillId="2" borderId="0" xfId="4" applyNumberFormat="1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4" fillId="2" borderId="5" xfId="0" applyFont="1" applyFill="1" applyBorder="1" applyAlignment="1" applyProtection="1">
      <alignment horizontal="left" vertical="top" wrapText="1"/>
      <protection hidden="1"/>
    </xf>
    <xf numFmtId="0" fontId="0" fillId="2" borderId="7" xfId="0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169" fontId="5" fillId="2" borderId="0" xfId="0" applyNumberFormat="1" applyFont="1" applyFill="1" applyBorder="1" applyAlignment="1" applyProtection="1">
      <alignment horizontal="right" vertical="top" wrapText="1"/>
      <protection hidden="1"/>
    </xf>
    <xf numFmtId="3" fontId="5" fillId="2" borderId="0" xfId="0" applyNumberFormat="1" applyFont="1" applyFill="1" applyBorder="1" applyAlignment="1" applyProtection="1">
      <alignment horizontal="center" vertical="top" wrapText="1"/>
      <protection hidden="1"/>
    </xf>
    <xf numFmtId="172" fontId="5" fillId="2" borderId="0" xfId="0" applyNumberFormat="1" applyFont="1" applyFill="1" applyBorder="1" applyAlignment="1" applyProtection="1">
      <alignment horizontal="right" vertical="top" wrapText="1"/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0" fillId="2" borderId="5" xfId="0" applyFill="1" applyBorder="1" applyAlignment="1" applyProtection="1">
      <alignment horizontal="center" vertical="top"/>
      <protection hidden="1"/>
    </xf>
    <xf numFmtId="169" fontId="4" fillId="2" borderId="7" xfId="0" applyNumberFormat="1" applyFont="1" applyFill="1" applyBorder="1" applyAlignment="1" applyProtection="1">
      <alignment horizontal="left" wrapText="1"/>
      <protection hidden="1"/>
    </xf>
    <xf numFmtId="169" fontId="4" fillId="2" borderId="0" xfId="0" applyNumberFormat="1" applyFont="1" applyFill="1" applyBorder="1" applyAlignment="1" applyProtection="1">
      <alignment horizontal="left" wrapText="1"/>
      <protection hidden="1"/>
    </xf>
    <xf numFmtId="169" fontId="4" fillId="2" borderId="5" xfId="0" applyNumberFormat="1" applyFont="1" applyFill="1" applyBorder="1" applyAlignment="1" applyProtection="1">
      <alignment horizontal="left" wrapText="1"/>
      <protection hidden="1"/>
    </xf>
    <xf numFmtId="0" fontId="0" fillId="0" borderId="7" xfId="0" applyFill="1" applyBorder="1" applyProtection="1">
      <protection hidden="1"/>
    </xf>
    <xf numFmtId="169" fontId="0" fillId="0" borderId="0" xfId="0" applyNumberFormat="1" applyFill="1" applyBorder="1" applyAlignment="1" applyProtection="1">
      <alignment horizontal="left"/>
      <protection hidden="1"/>
    </xf>
    <xf numFmtId="169" fontId="4" fillId="0" borderId="0" xfId="0" applyNumberFormat="1" applyFont="1" applyFill="1" applyBorder="1" applyAlignment="1" applyProtection="1">
      <alignment horizontal="center"/>
      <protection hidden="1"/>
    </xf>
    <xf numFmtId="170" fontId="4" fillId="0" borderId="0" xfId="0" applyNumberFormat="1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/>
      <protection hidden="1"/>
    </xf>
    <xf numFmtId="4" fontId="4" fillId="0" borderId="0" xfId="0" applyNumberFormat="1" applyFont="1" applyFill="1" applyBorder="1" applyAlignment="1" applyProtection="1">
      <alignment horizontal="left"/>
      <protection hidden="1"/>
    </xf>
    <xf numFmtId="4" fontId="4" fillId="0" borderId="4" xfId="2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vertical="top" wrapText="1"/>
      <protection hidden="1"/>
    </xf>
    <xf numFmtId="0" fontId="7" fillId="0" borderId="8" xfId="0" applyFont="1" applyFill="1" applyBorder="1" applyAlignment="1" applyProtection="1">
      <alignment vertical="top" wrapText="1"/>
      <protection hidden="1"/>
    </xf>
    <xf numFmtId="166" fontId="7" fillId="0" borderId="1" xfId="0" applyNumberFormat="1" applyFont="1" applyFill="1" applyBorder="1" applyAlignment="1" applyProtection="1">
      <alignment horizontal="center" vertical="top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Protection="1">
      <protection hidden="1"/>
    </xf>
    <xf numFmtId="0" fontId="0" fillId="0" borderId="6" xfId="0" applyFill="1" applyBorder="1" applyProtection="1">
      <protection hidden="1"/>
    </xf>
    <xf numFmtId="169" fontId="0" fillId="3" borderId="4" xfId="0" applyNumberFormat="1" applyFill="1" applyBorder="1" applyProtection="1">
      <protection hidden="1"/>
    </xf>
    <xf numFmtId="0" fontId="7" fillId="0" borderId="6" xfId="0" applyFont="1" applyFill="1" applyBorder="1" applyProtection="1">
      <protection hidden="1"/>
    </xf>
    <xf numFmtId="167" fontId="7" fillId="4" borderId="2" xfId="4" applyNumberFormat="1" applyFont="1" applyFill="1" applyBorder="1" applyAlignment="1" applyProtection="1">
      <alignment horizontal="center"/>
      <protection hidden="1"/>
    </xf>
    <xf numFmtId="169" fontId="7" fillId="0" borderId="0" xfId="0" applyNumberFormat="1" applyFont="1" applyFill="1" applyBorder="1" applyAlignment="1" applyProtection="1">
      <alignment horizontal="center"/>
      <protection hidden="1"/>
    </xf>
    <xf numFmtId="168" fontId="7" fillId="0" borderId="5" xfId="0" applyNumberFormat="1" applyFont="1" applyFill="1" applyBorder="1" applyAlignment="1" applyProtection="1">
      <alignment horizontal="center"/>
      <protection hidden="1"/>
    </xf>
    <xf numFmtId="0" fontId="0" fillId="0" borderId="9" xfId="0" applyFill="1" applyBorder="1" applyProtection="1">
      <protection hidden="1"/>
    </xf>
    <xf numFmtId="0" fontId="7" fillId="0" borderId="9" xfId="0" applyFont="1" applyFill="1" applyBorder="1" applyProtection="1">
      <protection hidden="1"/>
    </xf>
    <xf numFmtId="169" fontId="7" fillId="0" borderId="10" xfId="0" applyNumberFormat="1" applyFont="1" applyFill="1" applyBorder="1" applyAlignment="1" applyProtection="1">
      <alignment horizontal="center"/>
      <protection hidden="1"/>
    </xf>
    <xf numFmtId="167" fontId="7" fillId="0" borderId="2" xfId="4" applyNumberFormat="1" applyFont="1" applyFill="1" applyBorder="1" applyAlignment="1" applyProtection="1">
      <alignment horizontal="center"/>
      <protection hidden="1"/>
    </xf>
    <xf numFmtId="168" fontId="7" fillId="0" borderId="11" xfId="0" applyNumberFormat="1" applyFont="1" applyFill="1" applyBorder="1" applyAlignment="1" applyProtection="1">
      <alignment horizontal="center"/>
      <protection hidden="1"/>
    </xf>
    <xf numFmtId="0" fontId="0" fillId="0" borderId="8" xfId="0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168" fontId="7" fillId="0" borderId="3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Protection="1"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3" fillId="5" borderId="3" xfId="0" applyFont="1" applyFill="1" applyBorder="1" applyProtection="1">
      <protection hidden="1"/>
    </xf>
    <xf numFmtId="0" fontId="4" fillId="0" borderId="8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5" fillId="2" borderId="0" xfId="0" applyNumberFormat="1" applyFont="1" applyFill="1" applyBorder="1" applyAlignment="1" applyProtection="1">
      <alignment horizontal="right" vertical="top" wrapText="1"/>
      <protection hidden="1"/>
    </xf>
    <xf numFmtId="0" fontId="4" fillId="2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vertical="top"/>
      <protection hidden="1"/>
    </xf>
    <xf numFmtId="167" fontId="5" fillId="2" borderId="0" xfId="0" applyNumberFormat="1" applyFont="1" applyFill="1" applyBorder="1" applyAlignment="1" applyProtection="1">
      <alignment horizontal="right" vertical="top" wrapText="1"/>
      <protection hidden="1"/>
    </xf>
    <xf numFmtId="0" fontId="3" fillId="0" borderId="8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Alignment="1" applyProtection="1">
      <alignment horizontal="center"/>
      <protection hidden="1"/>
    </xf>
    <xf numFmtId="167" fontId="0" fillId="0" borderId="0" xfId="4" applyNumberFormat="1" applyFont="1" applyFill="1" applyBorder="1" applyAlignment="1" applyProtection="1">
      <alignment horizontal="left"/>
      <protection hidden="1"/>
    </xf>
    <xf numFmtId="0" fontId="0" fillId="0" borderId="10" xfId="0" applyFill="1" applyBorder="1" applyProtection="1">
      <protection hidden="1"/>
    </xf>
    <xf numFmtId="169" fontId="0" fillId="0" borderId="10" xfId="0" applyNumberFormat="1" applyFill="1" applyBorder="1" applyAlignment="1" applyProtection="1">
      <alignment horizontal="left"/>
      <protection hidden="1"/>
    </xf>
    <xf numFmtId="0" fontId="0" fillId="0" borderId="10" xfId="0" applyFill="1" applyBorder="1" applyAlignment="1" applyProtection="1">
      <alignment horizontal="center"/>
      <protection hidden="1"/>
    </xf>
    <xf numFmtId="0" fontId="0" fillId="0" borderId="11" xfId="0" applyFill="1" applyBorder="1" applyAlignment="1" applyProtection="1">
      <alignment horizontal="center"/>
      <protection hidden="1"/>
    </xf>
    <xf numFmtId="0" fontId="3" fillId="0" borderId="6" xfId="0" applyFont="1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Protection="1">
      <protection hidden="1"/>
    </xf>
    <xf numFmtId="171" fontId="3" fillId="7" borderId="0" xfId="0" applyNumberFormat="1" applyFont="1" applyFill="1" applyBorder="1" applyProtection="1">
      <protection hidden="1"/>
    </xf>
    <xf numFmtId="0" fontId="4" fillId="0" borderId="0" xfId="0" quotePrefix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9" xfId="0" applyFont="1" applyFill="1" applyBorder="1" applyProtection="1">
      <protection hidden="1"/>
    </xf>
    <xf numFmtId="0" fontId="4" fillId="0" borderId="10" xfId="0" applyFont="1" applyFill="1" applyBorder="1" applyProtection="1">
      <protection hidden="1"/>
    </xf>
    <xf numFmtId="0" fontId="4" fillId="0" borderId="10" xfId="0" applyFont="1" applyFill="1" applyBorder="1" applyAlignment="1" applyProtection="1">
      <alignment horizontal="center"/>
      <protection hidden="1"/>
    </xf>
    <xf numFmtId="0" fontId="4" fillId="0" borderId="11" xfId="0" applyFont="1" applyFill="1" applyBorder="1" applyAlignment="1" applyProtection="1">
      <alignment horizontal="center"/>
      <protection hidden="1"/>
    </xf>
    <xf numFmtId="0" fontId="4" fillId="0" borderId="2" xfId="0" applyFont="1" applyFill="1" applyBorder="1" applyProtection="1">
      <protection hidden="1"/>
    </xf>
    <xf numFmtId="169" fontId="4" fillId="0" borderId="10" xfId="0" applyNumberFormat="1" applyFont="1" applyFill="1" applyBorder="1" applyAlignment="1" applyProtection="1">
      <alignment horizontal="center"/>
      <protection hidden="1"/>
    </xf>
    <xf numFmtId="0" fontId="4" fillId="0" borderId="10" xfId="0" quotePrefix="1" applyFont="1" applyFill="1" applyBorder="1" applyAlignment="1" applyProtection="1">
      <alignment horizontal="center"/>
      <protection hidden="1"/>
    </xf>
    <xf numFmtId="170" fontId="4" fillId="0" borderId="10" xfId="0" applyNumberFormat="1" applyFont="1" applyFill="1" applyBorder="1" applyProtection="1">
      <protection hidden="1"/>
    </xf>
    <xf numFmtId="0" fontId="4" fillId="0" borderId="10" xfId="0" applyFont="1" applyFill="1" applyBorder="1" applyAlignment="1" applyProtection="1">
      <alignment horizontal="right"/>
      <protection hidden="1"/>
    </xf>
    <xf numFmtId="4" fontId="4" fillId="0" borderId="10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5" fontId="0" fillId="0" borderId="3" xfId="1" applyFont="1" applyFill="1" applyBorder="1" applyAlignment="1" applyProtection="1">
      <alignment horizontal="right" vertical="top"/>
      <protection hidden="1"/>
    </xf>
    <xf numFmtId="171" fontId="3" fillId="7" borderId="10" xfId="0" applyNumberFormat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0" fillId="0" borderId="0" xfId="3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8" borderId="0" xfId="0" applyFill="1" applyAlignment="1" applyProtection="1">
      <alignment vertical="top" wrapText="1"/>
      <protection hidden="1"/>
    </xf>
    <xf numFmtId="0" fontId="0" fillId="8" borderId="0" xfId="0" applyFill="1" applyAlignment="1" applyProtection="1">
      <alignment vertical="top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5" xfId="0" applyBorder="1" applyAlignment="1" applyProtection="1">
      <alignment vertical="top" wrapText="1"/>
      <protection hidden="1"/>
    </xf>
    <xf numFmtId="0" fontId="0" fillId="0" borderId="15" xfId="0" applyBorder="1" applyAlignment="1" applyProtection="1">
      <alignment horizontal="center" vertical="top"/>
      <protection hidden="1"/>
    </xf>
    <xf numFmtId="169" fontId="0" fillId="8" borderId="0" xfId="0" applyNumberFormat="1" applyFill="1" applyAlignment="1" applyProtection="1">
      <alignment horizontal="left"/>
      <protection hidden="1"/>
    </xf>
    <xf numFmtId="169" fontId="0" fillId="8" borderId="0" xfId="0" applyNumberFormat="1" applyFill="1" applyProtection="1">
      <protection hidden="1"/>
    </xf>
    <xf numFmtId="167" fontId="0" fillId="8" borderId="0" xfId="4" applyNumberFormat="1" applyFont="1" applyFill="1" applyProtection="1">
      <protection hidden="1"/>
    </xf>
    <xf numFmtId="0" fontId="4" fillId="8" borderId="0" xfId="0" applyFont="1" applyFill="1" applyBorder="1" applyProtection="1">
      <protection hidden="1"/>
    </xf>
    <xf numFmtId="0" fontId="4" fillId="8" borderId="0" xfId="0" applyFont="1" applyFill="1" applyBorder="1" applyAlignment="1" applyProtection="1">
      <alignment horizontal="center"/>
      <protection hidden="1"/>
    </xf>
    <xf numFmtId="169" fontId="4" fillId="8" borderId="0" xfId="0" applyNumberFormat="1" applyFont="1" applyFill="1" applyBorder="1" applyAlignment="1" applyProtection="1">
      <alignment horizontal="center"/>
      <protection hidden="1"/>
    </xf>
    <xf numFmtId="0" fontId="4" fillId="8" borderId="0" xfId="0" quotePrefix="1" applyFont="1" applyFill="1" applyBorder="1" applyAlignment="1" applyProtection="1">
      <alignment horizontal="center"/>
      <protection hidden="1"/>
    </xf>
    <xf numFmtId="170" fontId="5" fillId="8" borderId="0" xfId="0" applyNumberFormat="1" applyFont="1" applyFill="1" applyBorder="1" applyProtection="1">
      <protection hidden="1"/>
    </xf>
    <xf numFmtId="0" fontId="4" fillId="8" borderId="0" xfId="0" applyFont="1" applyFill="1" applyBorder="1" applyAlignment="1" applyProtection="1">
      <alignment horizontal="right"/>
      <protection hidden="1"/>
    </xf>
    <xf numFmtId="4" fontId="4" fillId="8" borderId="0" xfId="0" applyNumberFormat="1" applyFont="1" applyFill="1" applyBorder="1" applyAlignment="1" applyProtection="1">
      <alignment horizontal="left"/>
      <protection hidden="1"/>
    </xf>
    <xf numFmtId="0" fontId="8" fillId="8" borderId="0" xfId="0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7" xfId="0" applyFill="1" applyBorder="1" applyProtection="1">
      <protection hidden="1"/>
    </xf>
    <xf numFmtId="0" fontId="0" fillId="8" borderId="18" xfId="0" applyFill="1" applyBorder="1" applyProtection="1">
      <protection hidden="1"/>
    </xf>
    <xf numFmtId="0" fontId="0" fillId="8" borderId="15" xfId="0" applyFill="1" applyBorder="1" applyProtection="1">
      <protection hidden="1"/>
    </xf>
    <xf numFmtId="0" fontId="0" fillId="8" borderId="19" xfId="0" applyFill="1" applyBorder="1" applyProtection="1">
      <protection hidden="1"/>
    </xf>
    <xf numFmtId="0" fontId="0" fillId="8" borderId="20" xfId="0" applyFill="1" applyBorder="1" applyProtection="1">
      <protection hidden="1"/>
    </xf>
    <xf numFmtId="0" fontId="0" fillId="8" borderId="21" xfId="0" applyFill="1" applyBorder="1" applyProtection="1">
      <protection hidden="1"/>
    </xf>
    <xf numFmtId="0" fontId="0" fillId="8" borderId="22" xfId="0" applyFill="1" applyBorder="1" applyProtection="1">
      <protection hidden="1"/>
    </xf>
    <xf numFmtId="0" fontId="3" fillId="9" borderId="0" xfId="0" applyFont="1" applyFill="1" applyBorder="1" applyAlignment="1" applyProtection="1">
      <alignment horizontal="center"/>
      <protection hidden="1"/>
    </xf>
    <xf numFmtId="0" fontId="3" fillId="9" borderId="0" xfId="0" applyFont="1" applyFill="1" applyBorder="1" applyProtection="1">
      <protection hidden="1"/>
    </xf>
    <xf numFmtId="0" fontId="0" fillId="9" borderId="0" xfId="0" applyFill="1" applyBorder="1" applyAlignment="1" applyProtection="1">
      <alignment vertical="top" wrapText="1"/>
      <protection hidden="1"/>
    </xf>
    <xf numFmtId="0" fontId="0" fillId="9" borderId="0" xfId="0" applyFill="1" applyBorder="1" applyAlignment="1" applyProtection="1">
      <alignment horizontal="center"/>
      <protection hidden="1"/>
    </xf>
    <xf numFmtId="0" fontId="0" fillId="9" borderId="0" xfId="0" applyFill="1" applyBorder="1" applyProtection="1">
      <protection hidden="1"/>
    </xf>
    <xf numFmtId="0" fontId="4" fillId="9" borderId="0" xfId="0" applyFont="1" applyFill="1" applyBorder="1" applyProtection="1">
      <protection hidden="1"/>
    </xf>
    <xf numFmtId="0" fontId="3" fillId="9" borderId="0" xfId="0" applyFont="1" applyFill="1" applyBorder="1" applyAlignment="1" applyProtection="1">
      <alignment horizontal="center" wrapText="1"/>
      <protection hidden="1"/>
    </xf>
    <xf numFmtId="0" fontId="9" fillId="9" borderId="0" xfId="0" applyFont="1" applyFill="1" applyBorder="1" applyProtection="1">
      <protection hidden="1"/>
    </xf>
    <xf numFmtId="0" fontId="3" fillId="9" borderId="0" xfId="0" applyFont="1" applyFill="1" applyBorder="1" applyAlignment="1" applyProtection="1">
      <protection hidden="1"/>
    </xf>
    <xf numFmtId="0" fontId="8" fillId="9" borderId="0" xfId="0" applyFont="1" applyFill="1" applyBorder="1" applyAlignment="1" applyProtection="1">
      <alignment horizontal="right"/>
      <protection hidden="1"/>
    </xf>
    <xf numFmtId="0" fontId="0" fillId="9" borderId="0" xfId="0" applyFill="1" applyBorder="1" applyAlignment="1" applyProtection="1">
      <alignment horizontal="center" vertical="top"/>
      <protection hidden="1"/>
    </xf>
    <xf numFmtId="0" fontId="0" fillId="9" borderId="0" xfId="0" applyFill="1" applyBorder="1" applyAlignment="1" applyProtection="1">
      <alignment vertical="top"/>
      <protection hidden="1"/>
    </xf>
    <xf numFmtId="0" fontId="0" fillId="9" borderId="0" xfId="0" applyFill="1" applyBorder="1" applyAlignment="1" applyProtection="1">
      <alignment horizontal="center" vertical="center"/>
      <protection hidden="1"/>
    </xf>
    <xf numFmtId="0" fontId="0" fillId="9" borderId="0" xfId="0" applyFill="1" applyBorder="1" applyAlignment="1" applyProtection="1">
      <alignment vertical="center"/>
      <protection hidden="1"/>
    </xf>
    <xf numFmtId="0" fontId="2" fillId="9" borderId="6" xfId="0" applyFont="1" applyFill="1" applyBorder="1" applyProtection="1">
      <protection hidden="1"/>
    </xf>
    <xf numFmtId="0" fontId="0" fillId="9" borderId="4" xfId="0" applyFill="1" applyBorder="1" applyProtection="1">
      <protection hidden="1"/>
    </xf>
    <xf numFmtId="0" fontId="0" fillId="9" borderId="8" xfId="0" applyFill="1" applyBorder="1" applyAlignment="1" applyProtection="1">
      <alignment vertical="top" wrapText="1"/>
      <protection hidden="1"/>
    </xf>
    <xf numFmtId="169" fontId="0" fillId="9" borderId="3" xfId="0" applyNumberFormat="1" applyFill="1" applyBorder="1" applyAlignment="1" applyProtection="1">
      <alignment vertical="top" wrapText="1"/>
      <protection hidden="1"/>
    </xf>
    <xf numFmtId="0" fontId="6" fillId="9" borderId="6" xfId="0" applyFont="1" applyFill="1" applyBorder="1" applyProtection="1">
      <protection hidden="1"/>
    </xf>
    <xf numFmtId="0" fontId="7" fillId="9" borderId="2" xfId="0" applyFont="1" applyFill="1" applyBorder="1" applyAlignment="1" applyProtection="1">
      <alignment horizontal="center"/>
      <protection hidden="1"/>
    </xf>
    <xf numFmtId="0" fontId="7" fillId="9" borderId="4" xfId="0" applyFont="1" applyFill="1" applyBorder="1" applyAlignment="1" applyProtection="1">
      <alignment horizontal="center"/>
      <protection hidden="1"/>
    </xf>
    <xf numFmtId="0" fontId="7" fillId="9" borderId="7" xfId="0" applyFont="1" applyFill="1" applyBorder="1" applyProtection="1">
      <protection hidden="1"/>
    </xf>
    <xf numFmtId="168" fontId="5" fillId="9" borderId="0" xfId="0" applyNumberFormat="1" applyFont="1" applyFill="1" applyBorder="1" applyAlignment="1" applyProtection="1">
      <alignment horizontal="center"/>
      <protection hidden="1"/>
    </xf>
    <xf numFmtId="0" fontId="7" fillId="9" borderId="0" xfId="0" applyFont="1" applyFill="1" applyBorder="1" applyAlignment="1" applyProtection="1">
      <alignment horizontal="center"/>
      <protection hidden="1"/>
    </xf>
    <xf numFmtId="0" fontId="7" fillId="9" borderId="5" xfId="0" applyFont="1" applyFill="1" applyBorder="1" applyAlignment="1" applyProtection="1">
      <alignment horizontal="center"/>
      <protection hidden="1"/>
    </xf>
    <xf numFmtId="0" fontId="0" fillId="8" borderId="7" xfId="0" applyFill="1" applyBorder="1" applyProtection="1">
      <protection hidden="1"/>
    </xf>
    <xf numFmtId="169" fontId="0" fillId="8" borderId="5" xfId="0" applyNumberFormat="1" applyFill="1" applyBorder="1" applyProtection="1">
      <protection hidden="1"/>
    </xf>
    <xf numFmtId="172" fontId="3" fillId="10" borderId="3" xfId="0" applyNumberFormat="1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 vertical="top" wrapText="1"/>
      <protection hidden="1"/>
    </xf>
    <xf numFmtId="0" fontId="0" fillId="8" borderId="0" xfId="0" applyFill="1" applyBorder="1" applyAlignment="1" applyProtection="1">
      <alignment vertical="top"/>
      <protection hidden="1"/>
    </xf>
    <xf numFmtId="0" fontId="0" fillId="8" borderId="0" xfId="0" applyFill="1" applyBorder="1" applyAlignment="1" applyProtection="1">
      <alignment vertical="top" wrapText="1"/>
      <protection hidden="1"/>
    </xf>
    <xf numFmtId="0" fontId="0" fillId="8" borderId="19" xfId="0" applyFill="1" applyBorder="1" applyAlignment="1" applyProtection="1">
      <alignment vertical="top" wrapText="1"/>
      <protection hidden="1"/>
    </xf>
    <xf numFmtId="0" fontId="0" fillId="8" borderId="19" xfId="0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12" fillId="0" borderId="0" xfId="0" quotePrefix="1" applyFont="1" applyFill="1" applyBorder="1" applyAlignment="1" applyProtection="1">
      <alignment horizontal="right"/>
      <protection hidden="1"/>
    </xf>
    <xf numFmtId="10" fontId="5" fillId="2" borderId="0" xfId="0" applyNumberFormat="1" applyFont="1" applyFill="1" applyBorder="1" applyAlignment="1" applyProtection="1">
      <alignment horizontal="right" vertical="top" wrapText="1"/>
      <protection hidden="1"/>
    </xf>
    <xf numFmtId="2" fontId="5" fillId="2" borderId="0" xfId="0" applyNumberFormat="1" applyFont="1" applyFill="1" applyBorder="1" applyAlignment="1" applyProtection="1">
      <alignment horizontal="right" vertical="top" wrapText="1"/>
      <protection hidden="1"/>
    </xf>
    <xf numFmtId="0" fontId="4" fillId="0" borderId="8" xfId="0" applyFont="1" applyFill="1" applyBorder="1" applyAlignment="1" applyProtection="1">
      <alignment vertical="top"/>
      <protection hidden="1"/>
    </xf>
    <xf numFmtId="0" fontId="4" fillId="0" borderId="19" xfId="0" applyFont="1" applyBorder="1" applyAlignment="1" applyProtection="1">
      <alignment vertical="top" wrapText="1"/>
      <protection hidden="1"/>
    </xf>
    <xf numFmtId="0" fontId="4" fillId="0" borderId="0" xfId="0" applyFont="1" applyFill="1" applyBorder="1" applyProtection="1">
      <protection hidden="1"/>
    </xf>
    <xf numFmtId="0" fontId="0" fillId="8" borderId="17" xfId="0" applyFill="1" applyBorder="1" applyAlignment="1" applyProtection="1">
      <alignment vertical="top" wrapText="1"/>
      <protection hidden="1"/>
    </xf>
    <xf numFmtId="0" fontId="3" fillId="0" borderId="18" xfId="0" applyFont="1" applyBorder="1" applyAlignment="1" applyProtection="1">
      <alignment vertical="top" wrapText="1"/>
      <protection hidden="1"/>
    </xf>
    <xf numFmtId="0" fontId="0" fillId="0" borderId="19" xfId="0" applyBorder="1" applyAlignment="1" applyProtection="1">
      <alignment vertical="top" wrapText="1"/>
      <protection hidden="1"/>
    </xf>
    <xf numFmtId="0" fontId="3" fillId="0" borderId="19" xfId="0" applyFont="1" applyBorder="1" applyAlignment="1" applyProtection="1">
      <alignment vertical="top" wrapText="1"/>
      <protection hidden="1"/>
    </xf>
    <xf numFmtId="0" fontId="4" fillId="0" borderId="19" xfId="0" applyFont="1" applyFill="1" applyBorder="1" applyAlignment="1" applyProtection="1">
      <alignment vertical="top" wrapText="1"/>
      <protection hidden="1"/>
    </xf>
    <xf numFmtId="0" fontId="0" fillId="0" borderId="19" xfId="0" applyFill="1" applyBorder="1" applyAlignment="1" applyProtection="1">
      <alignment vertical="top" wrapText="1"/>
      <protection hidden="1"/>
    </xf>
    <xf numFmtId="0" fontId="0" fillId="0" borderId="22" xfId="0" applyBorder="1" applyAlignment="1" applyProtection="1">
      <alignment vertical="top" wrapText="1"/>
      <protection hidden="1"/>
    </xf>
    <xf numFmtId="0" fontId="0" fillId="8" borderId="21" xfId="0" applyFill="1" applyBorder="1" applyAlignment="1" applyProtection="1">
      <alignment vertical="top" wrapText="1"/>
      <protection hidden="1"/>
    </xf>
    <xf numFmtId="0" fontId="0" fillId="8" borderId="17" xfId="0" applyFill="1" applyBorder="1" applyAlignment="1" applyProtection="1">
      <alignment horizontal="center" vertical="top"/>
      <protection hidden="1"/>
    </xf>
    <xf numFmtId="0" fontId="3" fillId="3" borderId="16" xfId="0" applyFont="1" applyFill="1" applyBorder="1" applyAlignment="1" applyProtection="1">
      <alignment horizontal="center" vertical="top"/>
      <protection hidden="1"/>
    </xf>
    <xf numFmtId="0" fontId="3" fillId="5" borderId="15" xfId="0" applyFont="1" applyFill="1" applyBorder="1" applyAlignment="1" applyProtection="1">
      <alignment horizontal="center" vertical="top"/>
      <protection hidden="1"/>
    </xf>
    <xf numFmtId="0" fontId="3" fillId="6" borderId="15" xfId="0" applyFont="1" applyFill="1" applyBorder="1" applyAlignment="1" applyProtection="1">
      <alignment horizontal="center" vertical="top"/>
      <protection hidden="1"/>
    </xf>
    <xf numFmtId="0" fontId="13" fillId="11" borderId="15" xfId="0" applyFont="1" applyFill="1" applyBorder="1" applyAlignment="1" applyProtection="1">
      <alignment horizontal="center" vertical="top" wrapText="1"/>
      <protection hidden="1"/>
    </xf>
    <xf numFmtId="0" fontId="3" fillId="2" borderId="15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15" xfId="0" applyFill="1" applyBorder="1" applyAlignment="1" applyProtection="1">
      <alignment horizontal="center" vertical="top"/>
      <protection hidden="1"/>
    </xf>
    <xf numFmtId="0" fontId="0" fillId="0" borderId="15" xfId="0" applyBorder="1" applyAlignment="1" applyProtection="1">
      <alignment vertical="top"/>
      <protection hidden="1"/>
    </xf>
    <xf numFmtId="0" fontId="8" fillId="0" borderId="15" xfId="0" applyFont="1" applyBorder="1" applyAlignment="1" applyProtection="1">
      <alignment horizontal="right" vertical="top"/>
      <protection hidden="1"/>
    </xf>
    <xf numFmtId="0" fontId="0" fillId="0" borderId="20" xfId="0" applyBorder="1" applyAlignment="1" applyProtection="1">
      <alignment horizontal="center" vertical="top"/>
      <protection hidden="1"/>
    </xf>
    <xf numFmtId="0" fontId="0" fillId="8" borderId="0" xfId="0" applyFill="1" applyBorder="1" applyAlignment="1" applyProtection="1">
      <alignment horizontal="center" vertical="top"/>
      <protection hidden="1"/>
    </xf>
    <xf numFmtId="0" fontId="0" fillId="8" borderId="21" xfId="0" applyFill="1" applyBorder="1" applyAlignment="1" applyProtection="1">
      <alignment horizontal="center" vertical="top"/>
      <protection hidden="1"/>
    </xf>
    <xf numFmtId="0" fontId="0" fillId="8" borderId="17" xfId="0" applyFill="1" applyBorder="1" applyAlignment="1" applyProtection="1">
      <alignment vertical="top"/>
      <protection hidden="1"/>
    </xf>
    <xf numFmtId="0" fontId="0" fillId="8" borderId="18" xfId="0" applyFill="1" applyBorder="1" applyAlignment="1" applyProtection="1">
      <alignment vertical="top"/>
      <protection hidden="1"/>
    </xf>
    <xf numFmtId="0" fontId="2" fillId="0" borderId="6" xfId="0" applyFont="1" applyFill="1" applyBorder="1" applyAlignment="1" applyProtection="1">
      <alignment vertical="top"/>
      <protection hidden="1"/>
    </xf>
    <xf numFmtId="0" fontId="0" fillId="0" borderId="4" xfId="0" applyFill="1" applyBorder="1" applyAlignment="1" applyProtection="1">
      <alignment vertical="top"/>
      <protection hidden="1"/>
    </xf>
    <xf numFmtId="0" fontId="6" fillId="0" borderId="6" xfId="0" applyFont="1" applyFill="1" applyBorder="1" applyAlignment="1" applyProtection="1">
      <alignment vertical="top"/>
      <protection hidden="1"/>
    </xf>
    <xf numFmtId="0" fontId="7" fillId="0" borderId="2" xfId="0" applyFont="1" applyFill="1" applyBorder="1" applyAlignment="1" applyProtection="1">
      <alignment horizontal="center" vertical="top"/>
      <protection hidden="1"/>
    </xf>
    <xf numFmtId="0" fontId="7" fillId="0" borderId="4" xfId="0" applyFont="1" applyFill="1" applyBorder="1" applyAlignment="1" applyProtection="1">
      <alignment horizontal="center" vertical="top"/>
      <protection hidden="1"/>
    </xf>
    <xf numFmtId="0" fontId="4" fillId="0" borderId="8" xfId="0" applyFont="1" applyFill="1" applyBorder="1" applyAlignment="1" applyProtection="1">
      <alignment vertical="top" wrapText="1"/>
      <protection hidden="1"/>
    </xf>
    <xf numFmtId="169" fontId="0" fillId="0" borderId="3" xfId="0" applyNumberFormat="1" applyFill="1" applyBorder="1" applyAlignment="1" applyProtection="1">
      <alignment vertical="top" wrapText="1"/>
      <protection hidden="1"/>
    </xf>
    <xf numFmtId="0" fontId="0" fillId="0" borderId="7" xfId="0" applyFill="1" applyBorder="1" applyAlignment="1" applyProtection="1">
      <alignment vertical="top"/>
      <protection hidden="1"/>
    </xf>
    <xf numFmtId="169" fontId="0" fillId="0" borderId="3" xfId="0" applyNumberFormat="1" applyFill="1" applyBorder="1" applyAlignment="1" applyProtection="1">
      <alignment vertical="top"/>
      <protection hidden="1"/>
    </xf>
    <xf numFmtId="0" fontId="7" fillId="8" borderId="7" xfId="0" applyFont="1" applyFill="1" applyBorder="1" applyAlignment="1" applyProtection="1">
      <alignment vertical="top"/>
      <protection hidden="1"/>
    </xf>
    <xf numFmtId="0" fontId="7" fillId="8" borderId="0" xfId="0" applyFont="1" applyFill="1" applyBorder="1" applyAlignment="1" applyProtection="1">
      <alignment horizontal="center" vertical="top"/>
      <protection hidden="1"/>
    </xf>
    <xf numFmtId="0" fontId="7" fillId="8" borderId="5" xfId="0" applyFont="1" applyFill="1" applyBorder="1" applyAlignment="1" applyProtection="1">
      <alignment horizontal="center" vertical="top"/>
      <protection hidden="1"/>
    </xf>
    <xf numFmtId="0" fontId="4" fillId="0" borderId="6" xfId="0" applyFont="1" applyFill="1" applyBorder="1" applyAlignment="1" applyProtection="1">
      <alignment vertical="top"/>
      <protection hidden="1"/>
    </xf>
    <xf numFmtId="169" fontId="0" fillId="3" borderId="11" xfId="0" applyNumberFormat="1" applyFill="1" applyBorder="1" applyAlignment="1" applyProtection="1">
      <alignment vertical="top"/>
      <protection locked="0" hidden="1"/>
    </xf>
    <xf numFmtId="0" fontId="7" fillId="0" borderId="6" xfId="0" applyFont="1" applyFill="1" applyBorder="1" applyAlignment="1" applyProtection="1">
      <alignment vertical="top"/>
      <protection hidden="1"/>
    </xf>
    <xf numFmtId="169" fontId="7" fillId="0" borderId="2" xfId="0" applyNumberFormat="1" applyFont="1" applyFill="1" applyBorder="1" applyAlignment="1" applyProtection="1">
      <alignment horizontal="center" vertical="top"/>
      <protection hidden="1"/>
    </xf>
    <xf numFmtId="167" fontId="14" fillId="4" borderId="1" xfId="4" applyNumberFormat="1" applyFont="1" applyFill="1" applyBorder="1" applyAlignment="1" applyProtection="1">
      <alignment horizontal="center" vertical="top"/>
      <protection locked="0" hidden="1"/>
    </xf>
    <xf numFmtId="168" fontId="7" fillId="0" borderId="4" xfId="0" applyNumberFormat="1" applyFont="1" applyFill="1" applyBorder="1" applyAlignment="1" applyProtection="1">
      <alignment horizontal="center" vertical="top"/>
      <protection hidden="1"/>
    </xf>
    <xf numFmtId="0" fontId="4" fillId="0" borderId="7" xfId="0" applyFont="1" applyFill="1" applyBorder="1" applyAlignment="1" applyProtection="1">
      <alignment vertical="top"/>
      <protection hidden="1"/>
    </xf>
    <xf numFmtId="169" fontId="0" fillId="3" borderId="3" xfId="0" applyNumberFormat="1" applyFill="1" applyBorder="1" applyAlignment="1" applyProtection="1">
      <alignment vertical="top"/>
      <protection locked="0" hidden="1"/>
    </xf>
    <xf numFmtId="0" fontId="7" fillId="0" borderId="7" xfId="0" applyFont="1" applyFill="1" applyBorder="1" applyAlignment="1" applyProtection="1">
      <alignment vertical="top"/>
      <protection hidden="1"/>
    </xf>
    <xf numFmtId="169" fontId="7" fillId="0" borderId="0" xfId="0" applyNumberFormat="1" applyFont="1" applyFill="1" applyBorder="1" applyAlignment="1" applyProtection="1">
      <alignment horizontal="center" vertical="top"/>
      <protection hidden="1"/>
    </xf>
    <xf numFmtId="168" fontId="7" fillId="0" borderId="5" xfId="0" applyNumberFormat="1" applyFont="1" applyFill="1" applyBorder="1" applyAlignment="1" applyProtection="1">
      <alignment horizontal="center" vertical="top"/>
      <protection hidden="1"/>
    </xf>
    <xf numFmtId="0" fontId="4" fillId="0" borderId="9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169" fontId="7" fillId="0" borderId="10" xfId="0" applyNumberFormat="1" applyFont="1" applyFill="1" applyBorder="1" applyAlignment="1" applyProtection="1">
      <alignment horizontal="center" vertical="top"/>
      <protection hidden="1"/>
    </xf>
    <xf numFmtId="167" fontId="7" fillId="0" borderId="10" xfId="4" applyNumberFormat="1" applyFont="1" applyFill="1" applyBorder="1" applyAlignment="1" applyProtection="1">
      <alignment horizontal="center" vertical="top"/>
      <protection hidden="1"/>
    </xf>
    <xf numFmtId="168" fontId="7" fillId="0" borderId="11" xfId="0" applyNumberFormat="1" applyFont="1" applyFill="1" applyBorder="1" applyAlignment="1" applyProtection="1">
      <alignment horizontal="center" vertical="top"/>
      <protection hidden="1"/>
    </xf>
    <xf numFmtId="168" fontId="0" fillId="3" borderId="3" xfId="0" applyNumberFormat="1" applyFill="1" applyBorder="1" applyAlignment="1" applyProtection="1">
      <alignment vertical="top"/>
      <protection locked="0" hidden="1"/>
    </xf>
    <xf numFmtId="0" fontId="7" fillId="0" borderId="8" xfId="0" applyFont="1" applyFill="1" applyBorder="1" applyAlignment="1" applyProtection="1">
      <alignment vertical="top"/>
      <protection hidden="1"/>
    </xf>
    <xf numFmtId="168" fontId="7" fillId="0" borderId="1" xfId="0" applyNumberFormat="1" applyFont="1" applyFill="1" applyBorder="1" applyAlignment="1" applyProtection="1">
      <alignment horizontal="center" vertical="top"/>
      <protection hidden="1"/>
    </xf>
    <xf numFmtId="0" fontId="0" fillId="0" borderId="5" xfId="0" applyFill="1" applyBorder="1" applyAlignment="1" applyProtection="1">
      <alignment vertical="top"/>
      <protection hidden="1"/>
    </xf>
    <xf numFmtId="0" fontId="7" fillId="8" borderId="1" xfId="0" applyFont="1" applyFill="1" applyBorder="1" applyAlignment="1" applyProtection="1">
      <alignment vertical="top"/>
      <protection hidden="1"/>
    </xf>
    <xf numFmtId="168" fontId="5" fillId="8" borderId="0" xfId="0" applyNumberFormat="1" applyFont="1" applyFill="1" applyBorder="1" applyAlignment="1" applyProtection="1">
      <alignment horizontal="center" vertical="top"/>
      <protection hidden="1"/>
    </xf>
    <xf numFmtId="0" fontId="7" fillId="8" borderId="1" xfId="0" applyFont="1" applyFill="1" applyBorder="1" applyAlignment="1" applyProtection="1">
      <alignment horizontal="center" vertical="top"/>
      <protection hidden="1"/>
    </xf>
    <xf numFmtId="2" fontId="7" fillId="0" borderId="1" xfId="0" applyNumberFormat="1" applyFont="1" applyFill="1" applyBorder="1" applyAlignment="1" applyProtection="1">
      <alignment horizontal="center" vertical="top"/>
      <protection hidden="1"/>
    </xf>
    <xf numFmtId="0" fontId="0" fillId="8" borderId="15" xfId="0" applyFill="1" applyBorder="1" applyAlignment="1" applyProtection="1">
      <alignment vertical="top"/>
      <protection hidden="1"/>
    </xf>
    <xf numFmtId="0" fontId="4" fillId="0" borderId="8" xfId="0" applyFont="1" applyBorder="1" applyAlignment="1" applyProtection="1">
      <alignment vertical="top"/>
      <protection hidden="1"/>
    </xf>
    <xf numFmtId="0" fontId="4" fillId="5" borderId="3" xfId="0" applyFont="1" applyFill="1" applyBorder="1" applyAlignment="1" applyProtection="1">
      <alignment vertical="top"/>
      <protection locked="0" hidden="1"/>
    </xf>
    <xf numFmtId="172" fontId="13" fillId="11" borderId="3" xfId="0" applyNumberFormat="1" applyFont="1" applyFill="1" applyBorder="1" applyAlignment="1" applyProtection="1">
      <alignment horizontal="center" vertical="top"/>
      <protection locked="0" hidden="1"/>
    </xf>
    <xf numFmtId="0" fontId="4" fillId="0" borderId="8" xfId="0" applyFont="1" applyFill="1" applyBorder="1" applyAlignment="1" applyProtection="1">
      <alignment horizontal="left" vertical="top"/>
      <protection hidden="1"/>
    </xf>
    <xf numFmtId="0" fontId="4" fillId="6" borderId="3" xfId="0" applyFont="1" applyFill="1" applyBorder="1" applyAlignment="1" applyProtection="1">
      <alignment vertical="top"/>
      <protection locked="0" hidden="1"/>
    </xf>
    <xf numFmtId="0" fontId="3" fillId="0" borderId="6" xfId="0" applyFont="1" applyFill="1" applyBorder="1" applyAlignment="1" applyProtection="1">
      <alignment vertical="top"/>
      <protection hidden="1"/>
    </xf>
    <xf numFmtId="0" fontId="0" fillId="0" borderId="2" xfId="0" applyFill="1" applyBorder="1" applyAlignment="1" applyProtection="1">
      <alignment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4" fillId="0" borderId="2" xfId="0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171" fontId="3" fillId="7" borderId="0" xfId="0" applyNumberFormat="1" applyFont="1" applyFill="1" applyBorder="1" applyAlignment="1" applyProtection="1">
      <alignment vertical="top"/>
      <protection locked="0" hidden="1"/>
    </xf>
    <xf numFmtId="0" fontId="12" fillId="0" borderId="0" xfId="0" quotePrefix="1" applyFont="1" applyFill="1" applyBorder="1" applyAlignment="1" applyProtection="1">
      <alignment horizontal="right" vertical="top"/>
      <protection hidden="1"/>
    </xf>
    <xf numFmtId="0" fontId="12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5" xfId="0" applyFont="1" applyFill="1" applyBorder="1" applyAlignment="1" applyProtection="1">
      <alignment horizontal="center" vertical="top"/>
      <protection hidden="1"/>
    </xf>
    <xf numFmtId="171" fontId="3" fillId="7" borderId="10" xfId="0" applyNumberFormat="1" applyFont="1" applyFill="1" applyBorder="1" applyAlignment="1" applyProtection="1">
      <alignment vertical="top"/>
      <protection locked="0" hidden="1"/>
    </xf>
    <xf numFmtId="0" fontId="4" fillId="0" borderId="10" xfId="0" applyFont="1" applyFill="1" applyBorder="1" applyAlignment="1" applyProtection="1">
      <alignment vertical="top"/>
      <protection hidden="1"/>
    </xf>
    <xf numFmtId="0" fontId="4" fillId="0" borderId="10" xfId="0" applyFont="1" applyFill="1" applyBorder="1" applyAlignment="1" applyProtection="1">
      <alignment horizontal="center" vertical="top"/>
      <protection hidden="1"/>
    </xf>
    <xf numFmtId="0" fontId="4" fillId="0" borderId="11" xfId="0" applyFont="1" applyFill="1" applyBorder="1" applyAlignment="1" applyProtection="1">
      <alignment horizontal="center" vertical="top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0" fontId="4" fillId="2" borderId="2" xfId="0" applyFont="1" applyFill="1" applyBorder="1" applyAlignment="1" applyProtection="1">
      <alignment vertical="top"/>
      <protection hidden="1"/>
    </xf>
    <xf numFmtId="0" fontId="4" fillId="2" borderId="2" xfId="0" applyFont="1" applyFill="1" applyBorder="1" applyAlignment="1" applyProtection="1">
      <alignment horizontal="center" vertical="top"/>
      <protection hidden="1"/>
    </xf>
    <xf numFmtId="0" fontId="4" fillId="2" borderId="4" xfId="0" applyFont="1" applyFill="1" applyBorder="1" applyAlignment="1" applyProtection="1">
      <alignment horizontal="center" vertical="top"/>
      <protection hidden="1"/>
    </xf>
    <xf numFmtId="0" fontId="4" fillId="2" borderId="7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167" fontId="4" fillId="2" borderId="0" xfId="4" applyNumberFormat="1" applyFont="1" applyFill="1" applyBorder="1" applyAlignment="1" applyProtection="1">
      <alignment horizontal="left" vertical="top"/>
      <protection hidden="1"/>
    </xf>
    <xf numFmtId="0" fontId="4" fillId="2" borderId="5" xfId="0" applyFont="1" applyFill="1" applyBorder="1" applyAlignment="1" applyProtection="1">
      <alignment horizontal="center" vertical="top"/>
      <protection hidden="1"/>
    </xf>
    <xf numFmtId="0" fontId="0" fillId="2" borderId="0" xfId="0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169" fontId="4" fillId="2" borderId="7" xfId="0" applyNumberFormat="1" applyFont="1" applyFill="1" applyBorder="1" applyAlignment="1" applyProtection="1">
      <alignment horizontal="left" vertical="top" wrapText="1"/>
      <protection hidden="1"/>
    </xf>
    <xf numFmtId="169" fontId="4" fillId="2" borderId="0" xfId="0" applyNumberFormat="1" applyFont="1" applyFill="1" applyBorder="1" applyAlignment="1" applyProtection="1">
      <alignment horizontal="left" vertical="top" wrapText="1"/>
      <protection hidden="1"/>
    </xf>
    <xf numFmtId="169" fontId="4" fillId="2" borderId="5" xfId="0" applyNumberFormat="1" applyFont="1" applyFill="1" applyBorder="1" applyAlignment="1" applyProtection="1">
      <alignment horizontal="left" vertical="top" wrapText="1"/>
      <protection hidden="1"/>
    </xf>
    <xf numFmtId="169" fontId="0" fillId="8" borderId="15" xfId="0" applyNumberFormat="1" applyFill="1" applyBorder="1" applyAlignment="1" applyProtection="1">
      <alignment horizontal="left" vertical="top"/>
      <protection hidden="1"/>
    </xf>
    <xf numFmtId="169" fontId="0" fillId="8" borderId="0" xfId="0" applyNumberFormat="1" applyFill="1" applyBorder="1" applyAlignment="1" applyProtection="1">
      <alignment vertical="top"/>
      <protection hidden="1"/>
    </xf>
    <xf numFmtId="167" fontId="0" fillId="8" borderId="0" xfId="4" applyNumberFormat="1" applyFont="1" applyFill="1" applyBorder="1" applyAlignment="1" applyProtection="1">
      <alignment vertical="top"/>
      <protection hidden="1"/>
    </xf>
    <xf numFmtId="0" fontId="3" fillId="0" borderId="8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3" xfId="0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169" fontId="0" fillId="0" borderId="0" xfId="0" applyNumberForma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5" xfId="0" applyFill="1" applyBorder="1" applyAlignment="1" applyProtection="1">
      <alignment horizontal="center" vertical="top"/>
      <protection hidden="1"/>
    </xf>
    <xf numFmtId="0" fontId="0" fillId="0" borderId="9" xfId="0" applyFill="1" applyBorder="1" applyAlignment="1" applyProtection="1">
      <alignment vertical="top"/>
      <protection hidden="1"/>
    </xf>
    <xf numFmtId="169" fontId="0" fillId="0" borderId="10" xfId="0" applyNumberFormat="1" applyFill="1" applyBorder="1" applyAlignment="1" applyProtection="1">
      <alignment horizontal="left" vertical="top"/>
      <protection hidden="1"/>
    </xf>
    <xf numFmtId="0" fontId="0" fillId="0" borderId="10" xfId="0" applyFill="1" applyBorder="1" applyAlignment="1" applyProtection="1">
      <alignment vertical="top"/>
      <protection hidden="1"/>
    </xf>
    <xf numFmtId="0" fontId="0" fillId="0" borderId="11" xfId="0" applyFill="1" applyBorder="1" applyAlignment="1" applyProtection="1">
      <alignment vertical="top"/>
      <protection hidden="1"/>
    </xf>
    <xf numFmtId="0" fontId="4" fillId="0" borderId="2" xfId="0" applyFont="1" applyFill="1" applyBorder="1" applyAlignment="1" applyProtection="1">
      <alignment vertical="top"/>
      <protection hidden="1"/>
    </xf>
    <xf numFmtId="0" fontId="4" fillId="0" borderId="2" xfId="0" applyFont="1" applyFill="1" applyBorder="1" applyAlignment="1" applyProtection="1">
      <alignment horizontal="right" vertical="top"/>
      <protection hidden="1"/>
    </xf>
    <xf numFmtId="4" fontId="4" fillId="0" borderId="4" xfId="2" applyNumberFormat="1" applyFont="1" applyFill="1" applyBorder="1" applyAlignment="1" applyProtection="1">
      <alignment horizontal="left" vertical="top"/>
      <protection hidden="1"/>
    </xf>
    <xf numFmtId="169" fontId="4" fillId="0" borderId="0" xfId="0" applyNumberFormat="1" applyFont="1" applyFill="1" applyBorder="1" applyAlignment="1" applyProtection="1">
      <alignment horizontal="center" vertical="top"/>
      <protection hidden="1"/>
    </xf>
    <xf numFmtId="0" fontId="4" fillId="0" borderId="0" xfId="0" quotePrefix="1" applyFont="1" applyFill="1" applyBorder="1" applyAlignment="1" applyProtection="1">
      <alignment horizontal="center" vertical="top"/>
      <protection hidden="1"/>
    </xf>
    <xf numFmtId="170" fontId="4" fillId="0" borderId="0" xfId="0" applyNumberFormat="1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horizontal="right" vertical="top"/>
      <protection hidden="1"/>
    </xf>
    <xf numFmtId="4" fontId="4" fillId="0" borderId="0" xfId="0" applyNumberFormat="1" applyFont="1" applyFill="1" applyBorder="1" applyAlignment="1" applyProtection="1">
      <alignment horizontal="left" vertical="top"/>
      <protection hidden="1"/>
    </xf>
    <xf numFmtId="169" fontId="4" fillId="0" borderId="10" xfId="0" applyNumberFormat="1" applyFont="1" applyFill="1" applyBorder="1" applyAlignment="1" applyProtection="1">
      <alignment horizontal="center" vertical="top"/>
      <protection hidden="1"/>
    </xf>
    <xf numFmtId="0" fontId="4" fillId="0" borderId="10" xfId="0" quotePrefix="1" applyFont="1" applyFill="1" applyBorder="1" applyAlignment="1" applyProtection="1">
      <alignment horizontal="center" vertical="top"/>
      <protection hidden="1"/>
    </xf>
    <xf numFmtId="170" fontId="4" fillId="0" borderId="10" xfId="0" applyNumberFormat="1" applyFont="1" applyFill="1" applyBorder="1" applyAlignment="1" applyProtection="1">
      <alignment vertical="top"/>
      <protection hidden="1"/>
    </xf>
    <xf numFmtId="0" fontId="4" fillId="0" borderId="10" xfId="0" applyFont="1" applyFill="1" applyBorder="1" applyAlignment="1" applyProtection="1">
      <alignment horizontal="right" vertical="top"/>
      <protection hidden="1"/>
    </xf>
    <xf numFmtId="4" fontId="4" fillId="0" borderId="10" xfId="0" applyNumberFormat="1" applyFont="1" applyFill="1" applyBorder="1" applyAlignment="1" applyProtection="1">
      <alignment horizontal="left" vertical="top"/>
      <protection hidden="1"/>
    </xf>
    <xf numFmtId="0" fontId="4" fillId="8" borderId="15" xfId="0" applyFont="1" applyFill="1" applyBorder="1" applyAlignment="1" applyProtection="1">
      <alignment vertical="top"/>
      <protection hidden="1"/>
    </xf>
    <xf numFmtId="169" fontId="4" fillId="8" borderId="0" xfId="0" applyNumberFormat="1" applyFont="1" applyFill="1" applyBorder="1" applyAlignment="1" applyProtection="1">
      <alignment horizontal="center" vertical="top"/>
      <protection hidden="1"/>
    </xf>
    <xf numFmtId="0" fontId="4" fillId="8" borderId="0" xfId="0" quotePrefix="1" applyFont="1" applyFill="1" applyBorder="1" applyAlignment="1" applyProtection="1">
      <alignment horizontal="center" vertical="top"/>
      <protection hidden="1"/>
    </xf>
    <xf numFmtId="170" fontId="5" fillId="8" borderId="0" xfId="0" applyNumberFormat="1" applyFont="1" applyFill="1" applyBorder="1" applyAlignment="1" applyProtection="1">
      <alignment vertical="top"/>
      <protection hidden="1"/>
    </xf>
    <xf numFmtId="0" fontId="4" fillId="8" borderId="0" xfId="0" applyFont="1" applyFill="1" applyBorder="1" applyAlignment="1" applyProtection="1">
      <alignment horizontal="right" vertical="top"/>
      <protection hidden="1"/>
    </xf>
    <xf numFmtId="4" fontId="4" fillId="8" borderId="0" xfId="0" applyNumberFormat="1" applyFont="1" applyFill="1" applyBorder="1" applyAlignment="1" applyProtection="1">
      <alignment horizontal="left" vertical="top"/>
      <protection hidden="1"/>
    </xf>
    <xf numFmtId="0" fontId="4" fillId="8" borderId="0" xfId="0" applyFont="1" applyFill="1" applyBorder="1" applyAlignment="1" applyProtection="1">
      <alignment horizontal="center" vertical="top"/>
      <protection hidden="1"/>
    </xf>
    <xf numFmtId="0" fontId="8" fillId="8" borderId="15" xfId="0" applyFont="1" applyFill="1" applyBorder="1" applyAlignment="1" applyProtection="1">
      <alignment vertical="top"/>
      <protection hidden="1"/>
    </xf>
    <xf numFmtId="0" fontId="4" fillId="0" borderId="12" xfId="0" applyFont="1" applyBorder="1" applyAlignment="1" applyProtection="1">
      <alignment vertical="top"/>
      <protection hidden="1"/>
    </xf>
    <xf numFmtId="0" fontId="0" fillId="0" borderId="13" xfId="0" applyBorder="1" applyAlignment="1" applyProtection="1">
      <alignment vertical="top"/>
      <protection hidden="1"/>
    </xf>
    <xf numFmtId="0" fontId="0" fillId="0" borderId="13" xfId="0" applyBorder="1" applyAlignment="1" applyProtection="1">
      <alignment horizontal="center" vertical="top"/>
      <protection hidden="1"/>
    </xf>
    <xf numFmtId="0" fontId="0" fillId="0" borderId="14" xfId="0" applyBorder="1" applyAlignment="1" applyProtection="1">
      <alignment horizontal="center" vertical="top"/>
      <protection hidden="1"/>
    </xf>
    <xf numFmtId="0" fontId="0" fillId="0" borderId="16" xfId="0" applyBorder="1" applyAlignment="1" applyProtection="1">
      <alignment vertical="top"/>
      <protection hidden="1"/>
    </xf>
    <xf numFmtId="0" fontId="0" fillId="0" borderId="17" xfId="0" applyBorder="1" applyAlignment="1" applyProtection="1">
      <alignment vertical="top"/>
      <protection hidden="1"/>
    </xf>
    <xf numFmtId="0" fontId="0" fillId="9" borderId="17" xfId="0" applyFill="1" applyBorder="1" applyAlignment="1" applyProtection="1">
      <alignment vertical="top"/>
      <protection hidden="1"/>
    </xf>
    <xf numFmtId="0" fontId="0" fillId="9" borderId="17" xfId="0" applyFill="1" applyBorder="1" applyAlignment="1" applyProtection="1">
      <alignment horizontal="center" vertical="top"/>
      <protection hidden="1"/>
    </xf>
    <xf numFmtId="0" fontId="0" fillId="9" borderId="18" xfId="0" applyFill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9" borderId="19" xfId="0" applyFill="1" applyBorder="1" applyAlignment="1" applyProtection="1">
      <alignment horizontal="center" vertical="top"/>
      <protection hidden="1"/>
    </xf>
    <xf numFmtId="0" fontId="0" fillId="0" borderId="15" xfId="0" applyBorder="1" applyAlignment="1" applyProtection="1">
      <alignment horizontal="left" vertical="top"/>
      <protection hidden="1"/>
    </xf>
    <xf numFmtId="0" fontId="0" fillId="0" borderId="20" xfId="0" applyBorder="1" applyAlignment="1" applyProtection="1">
      <alignment vertical="top"/>
      <protection hidden="1"/>
    </xf>
    <xf numFmtId="0" fontId="0" fillId="0" borderId="21" xfId="0" applyBorder="1" applyAlignment="1" applyProtection="1">
      <alignment vertical="top"/>
      <protection hidden="1"/>
    </xf>
    <xf numFmtId="0" fontId="0" fillId="9" borderId="21" xfId="0" applyFill="1" applyBorder="1" applyAlignment="1" applyProtection="1">
      <alignment vertical="top"/>
      <protection hidden="1"/>
    </xf>
    <xf numFmtId="0" fontId="0" fillId="9" borderId="21" xfId="0" applyFill="1" applyBorder="1" applyAlignment="1" applyProtection="1">
      <alignment horizontal="center" vertical="top"/>
      <protection hidden="1"/>
    </xf>
    <xf numFmtId="0" fontId="0" fillId="9" borderId="22" xfId="0" applyFill="1" applyBorder="1" applyAlignment="1" applyProtection="1">
      <alignment horizontal="center" vertical="top"/>
      <protection hidden="1"/>
    </xf>
    <xf numFmtId="0" fontId="0" fillId="8" borderId="20" xfId="0" applyFill="1" applyBorder="1" applyAlignment="1" applyProtection="1">
      <alignment vertical="top"/>
      <protection hidden="1"/>
    </xf>
    <xf numFmtId="0" fontId="0" fillId="8" borderId="21" xfId="0" applyFill="1" applyBorder="1" applyAlignment="1" applyProtection="1">
      <alignment vertical="top"/>
      <protection hidden="1"/>
    </xf>
    <xf numFmtId="0" fontId="0" fillId="8" borderId="22" xfId="0" applyFill="1" applyBorder="1" applyAlignment="1" applyProtection="1">
      <alignment vertical="top"/>
      <protection hidden="1"/>
    </xf>
    <xf numFmtId="0" fontId="0" fillId="8" borderId="23" xfId="0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8" borderId="24" xfId="0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4" fillId="2" borderId="5" xfId="0" applyFont="1" applyFill="1" applyBorder="1" applyAlignment="1" applyProtection="1">
      <alignment horizontal="left" vertical="top" wrapText="1"/>
      <protection hidden="1"/>
    </xf>
    <xf numFmtId="0" fontId="10" fillId="0" borderId="15" xfId="3" applyBorder="1" applyAlignment="1" applyProtection="1">
      <alignment horizontal="left" vertical="top"/>
      <protection hidden="1"/>
    </xf>
    <xf numFmtId="0" fontId="10" fillId="0" borderId="0" xfId="3" applyBorder="1" applyAlignment="1" applyProtection="1">
      <alignment horizontal="left" vertical="top"/>
      <protection hidden="1"/>
    </xf>
    <xf numFmtId="0" fontId="10" fillId="0" borderId="19" xfId="3" applyBorder="1" applyAlignment="1" applyProtection="1">
      <alignment horizontal="left" vertical="top"/>
      <protection hidden="1"/>
    </xf>
    <xf numFmtId="0" fontId="4" fillId="2" borderId="7" xfId="0" applyFont="1" applyFill="1" applyBorder="1" applyAlignment="1" applyProtection="1">
      <alignment horizontal="left" vertical="top" wrapText="1"/>
      <protection hidden="1"/>
    </xf>
    <xf numFmtId="0" fontId="4" fillId="0" borderId="12" xfId="0" applyFont="1" applyBorder="1" applyAlignment="1" applyProtection="1">
      <alignment vertical="top" wrapText="1"/>
      <protection hidden="1"/>
    </xf>
    <xf numFmtId="0" fontId="0" fillId="0" borderId="13" xfId="0" applyBorder="1" applyAlignment="1" applyProtection="1">
      <alignment vertical="top" wrapText="1"/>
      <protection hidden="1"/>
    </xf>
    <xf numFmtId="0" fontId="0" fillId="0" borderId="14" xfId="0" applyBorder="1" applyAlignment="1" applyProtection="1">
      <alignment vertical="top" wrapText="1"/>
      <protection hidden="1"/>
    </xf>
    <xf numFmtId="0" fontId="4" fillId="0" borderId="20" xfId="0" applyFont="1" applyFill="1" applyBorder="1" applyAlignment="1" applyProtection="1">
      <alignment horizontal="left" vertical="top" wrapText="1"/>
      <protection hidden="1"/>
    </xf>
    <xf numFmtId="0" fontId="4" fillId="0" borderId="21" xfId="0" applyFont="1" applyFill="1" applyBorder="1" applyAlignment="1" applyProtection="1">
      <alignment horizontal="left" vertical="top" wrapText="1"/>
      <protection hidden="1"/>
    </xf>
    <xf numFmtId="0" fontId="4" fillId="0" borderId="22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Border="1" applyAlignment="1" applyProtection="1">
      <alignment horizontal="left" vertical="top"/>
      <protection hidden="1"/>
    </xf>
    <xf numFmtId="0" fontId="0" fillId="0" borderId="17" xfId="0" applyBorder="1" applyAlignment="1" applyProtection="1">
      <alignment horizontal="left" vertical="top"/>
      <protection hidden="1"/>
    </xf>
    <xf numFmtId="0" fontId="0" fillId="0" borderId="18" xfId="0" applyBorder="1" applyAlignment="1" applyProtection="1">
      <alignment horizontal="left" vertical="top"/>
      <protection hidden="1"/>
    </xf>
    <xf numFmtId="0" fontId="3" fillId="2" borderId="7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3" fillId="2" borderId="5" xfId="0" applyFont="1" applyFill="1" applyBorder="1" applyAlignment="1" applyProtection="1">
      <alignment horizontal="left" vertical="top" wrapText="1"/>
      <protection hidden="1"/>
    </xf>
    <xf numFmtId="0" fontId="4" fillId="2" borderId="9" xfId="0" applyFont="1" applyFill="1" applyBorder="1" applyAlignment="1" applyProtection="1">
      <alignment horizontal="left" vertical="top"/>
      <protection hidden="1"/>
    </xf>
    <xf numFmtId="0" fontId="4" fillId="2" borderId="10" xfId="0" applyFont="1" applyFill="1" applyBorder="1" applyAlignment="1" applyProtection="1">
      <alignment horizontal="left" vertical="top"/>
      <protection hidden="1"/>
    </xf>
    <xf numFmtId="0" fontId="4" fillId="2" borderId="11" xfId="0" applyFont="1" applyFill="1" applyBorder="1" applyAlignment="1" applyProtection="1">
      <alignment horizontal="left" vertical="top"/>
      <protection hidden="1"/>
    </xf>
    <xf numFmtId="171" fontId="3" fillId="2" borderId="7" xfId="0" applyNumberFormat="1" applyFont="1" applyFill="1" applyBorder="1" applyAlignment="1" applyProtection="1">
      <alignment horizontal="left" vertical="top" wrapText="1"/>
      <protection hidden="1"/>
    </xf>
    <xf numFmtId="171" fontId="3" fillId="2" borderId="0" xfId="0" applyNumberFormat="1" applyFont="1" applyFill="1" applyBorder="1" applyAlignment="1" applyProtection="1">
      <alignment horizontal="left" vertical="top" wrapText="1"/>
      <protection hidden="1"/>
    </xf>
    <xf numFmtId="171" fontId="3" fillId="2" borderId="5" xfId="0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3" xfId="0" applyFont="1" applyFill="1" applyBorder="1" applyAlignment="1" applyProtection="1">
      <alignment horizontal="left" vertical="top" wrapText="1"/>
      <protection hidden="1"/>
    </xf>
    <xf numFmtId="169" fontId="4" fillId="2" borderId="7" xfId="0" applyNumberFormat="1" applyFont="1" applyFill="1" applyBorder="1" applyAlignment="1" applyProtection="1">
      <alignment horizontal="left" vertical="top" wrapText="1"/>
      <protection hidden="1"/>
    </xf>
    <xf numFmtId="169" fontId="4" fillId="2" borderId="0" xfId="0" applyNumberFormat="1" applyFont="1" applyFill="1" applyBorder="1" applyAlignment="1" applyProtection="1">
      <alignment horizontal="left" vertical="top" wrapText="1"/>
      <protection hidden="1"/>
    </xf>
    <xf numFmtId="169" fontId="4" fillId="2" borderId="5" xfId="0" applyNumberFormat="1" applyFont="1" applyFill="1" applyBorder="1" applyAlignment="1" applyProtection="1">
      <alignment horizontal="left" vertical="top" wrapText="1"/>
      <protection hidden="1"/>
    </xf>
    <xf numFmtId="0" fontId="4" fillId="2" borderId="7" xfId="0" applyFont="1" applyFill="1" applyBorder="1" applyAlignment="1" applyProtection="1">
      <alignment horizontal="center" vertical="top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0" fontId="4" fillId="2" borderId="5" xfId="0" applyFont="1" applyFill="1" applyBorder="1" applyAlignment="1" applyProtection="1">
      <alignment horizontal="center" vertical="top"/>
      <protection hidden="1"/>
    </xf>
    <xf numFmtId="171" fontId="4" fillId="2" borderId="7" xfId="0" applyNumberFormat="1" applyFont="1" applyFill="1" applyBorder="1" applyAlignment="1" applyProtection="1">
      <alignment horizontal="left" vertical="top" wrapText="1"/>
      <protection hidden="1"/>
    </xf>
    <xf numFmtId="171" fontId="4" fillId="2" borderId="0" xfId="0" applyNumberFormat="1" applyFont="1" applyFill="1" applyBorder="1" applyAlignment="1" applyProtection="1">
      <alignment horizontal="left" vertical="top" wrapText="1"/>
      <protection hidden="1"/>
    </xf>
    <xf numFmtId="171" fontId="4" fillId="2" borderId="5" xfId="0" applyNumberFormat="1" applyFont="1" applyFill="1" applyBorder="1" applyAlignment="1" applyProtection="1">
      <alignment horizontal="left" vertical="top" wrapText="1"/>
      <protection hidden="1"/>
    </xf>
    <xf numFmtId="0" fontId="10" fillId="0" borderId="0" xfId="3" applyAlignment="1" applyProtection="1">
      <alignment horizontal="center"/>
      <protection hidden="1"/>
    </xf>
    <xf numFmtId="0" fontId="10" fillId="0" borderId="0" xfId="3" applyAlignment="1" applyProtection="1">
      <alignment horizontal="left"/>
      <protection hidden="1"/>
    </xf>
    <xf numFmtId="169" fontId="4" fillId="2" borderId="7" xfId="0" applyNumberFormat="1" applyFont="1" applyFill="1" applyBorder="1" applyAlignment="1" applyProtection="1">
      <alignment horizontal="left" wrapText="1"/>
      <protection hidden="1"/>
    </xf>
    <xf numFmtId="169" fontId="4" fillId="2" borderId="0" xfId="0" applyNumberFormat="1" applyFont="1" applyFill="1" applyBorder="1" applyAlignment="1" applyProtection="1">
      <alignment horizontal="left" wrapText="1"/>
      <protection hidden="1"/>
    </xf>
    <xf numFmtId="169" fontId="4" fillId="2" borderId="5" xfId="0" applyNumberFormat="1" applyFont="1" applyFill="1" applyBorder="1" applyAlignment="1" applyProtection="1">
      <alignment horizontal="left" wrapText="1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4" fillId="2" borderId="10" xfId="0" applyFont="1" applyFill="1" applyBorder="1" applyAlignment="1" applyProtection="1">
      <alignment horizontal="left"/>
      <protection hidden="1"/>
    </xf>
    <xf numFmtId="0" fontId="4" fillId="2" borderId="11" xfId="0" applyFont="1" applyFill="1" applyBorder="1" applyAlignment="1" applyProtection="1">
      <alignment horizontal="left"/>
      <protection hidden="1"/>
    </xf>
    <xf numFmtId="0" fontId="10" fillId="8" borderId="15" xfId="3" applyFill="1" applyBorder="1" applyAlignment="1" applyProtection="1">
      <protection hidden="1"/>
    </xf>
    <xf numFmtId="0" fontId="10" fillId="8" borderId="0" xfId="3" applyFill="1" applyBorder="1" applyAlignment="1" applyProtection="1">
      <protection hidden="1"/>
    </xf>
    <xf numFmtId="0" fontId="10" fillId="8" borderId="19" xfId="3" applyFill="1" applyBorder="1" applyAlignment="1" applyProtection="1">
      <protection hidden="1"/>
    </xf>
    <xf numFmtId="0" fontId="0" fillId="0" borderId="16" xfId="0" applyBorder="1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171" fontId="3" fillId="2" borderId="7" xfId="0" applyNumberFormat="1" applyFont="1" applyFill="1" applyBorder="1" applyAlignment="1" applyProtection="1">
      <alignment horizontal="left" wrapText="1"/>
      <protection hidden="1"/>
    </xf>
    <xf numFmtId="171" fontId="3" fillId="2" borderId="0" xfId="0" applyNumberFormat="1" applyFont="1" applyFill="1" applyBorder="1" applyAlignment="1" applyProtection="1">
      <alignment horizontal="left" wrapText="1"/>
      <protection hidden="1"/>
    </xf>
    <xf numFmtId="171" fontId="3" fillId="2" borderId="5" xfId="0" applyNumberFormat="1" applyFont="1" applyFill="1" applyBorder="1" applyAlignment="1" applyProtection="1">
      <alignment horizontal="left" wrapText="1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171" fontId="4" fillId="2" borderId="7" xfId="0" applyNumberFormat="1" applyFont="1" applyFill="1" applyBorder="1" applyAlignment="1" applyProtection="1">
      <alignment horizontal="left" wrapText="1"/>
      <protection hidden="1"/>
    </xf>
    <xf numFmtId="171" fontId="4" fillId="2" borderId="0" xfId="0" applyNumberFormat="1" applyFont="1" applyFill="1" applyBorder="1" applyAlignment="1" applyProtection="1">
      <alignment horizontal="left" wrapText="1"/>
      <protection hidden="1"/>
    </xf>
    <xf numFmtId="171" fontId="4" fillId="2" borderId="5" xfId="0" applyNumberFormat="1" applyFont="1" applyFill="1" applyBorder="1" applyAlignment="1" applyProtection="1">
      <alignment horizontal="left" wrapText="1"/>
      <protection hidden="1"/>
    </xf>
  </cellXfs>
  <cellStyles count="5">
    <cellStyle name="Comma" xfId="1" builtinId="3"/>
    <cellStyle name="Euro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18</xdr:row>
      <xdr:rowOff>123825</xdr:rowOff>
    </xdr:from>
    <xdr:to>
      <xdr:col>10</xdr:col>
      <xdr:colOff>2790825</xdr:colOff>
      <xdr:row>31</xdr:row>
      <xdr:rowOff>114300</xdr:rowOff>
    </xdr:to>
    <xdr:pic>
      <xdr:nvPicPr>
        <xdr:cNvPr id="1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4657725"/>
          <a:ext cx="3028950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57150</xdr:colOff>
      <xdr:row>1</xdr:row>
      <xdr:rowOff>19050</xdr:rowOff>
    </xdr:from>
    <xdr:to>
      <xdr:col>11</xdr:col>
      <xdr:colOff>733425</xdr:colOff>
      <xdr:row>2</xdr:row>
      <xdr:rowOff>285750</xdr:rowOff>
    </xdr:to>
    <xdr:pic>
      <xdr:nvPicPr>
        <xdr:cNvPr id="1078" name="Picture 2" descr="Logo and Hydronix underneath_Standa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2575" y="190500"/>
          <a:ext cx="676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71</xdr:row>
      <xdr:rowOff>123825</xdr:rowOff>
    </xdr:from>
    <xdr:to>
      <xdr:col>1</xdr:col>
      <xdr:colOff>857250</xdr:colOff>
      <xdr:row>74</xdr:row>
      <xdr:rowOff>114300</xdr:rowOff>
    </xdr:to>
    <xdr:pic>
      <xdr:nvPicPr>
        <xdr:cNvPr id="1079" name="Picture 4" descr="Logo and Hydronix underneath_Standar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8126075"/>
          <a:ext cx="676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38100</xdr:rowOff>
    </xdr:from>
    <xdr:to>
      <xdr:col>8</xdr:col>
      <xdr:colOff>152400</xdr:colOff>
      <xdr:row>32</xdr:row>
      <xdr:rowOff>9525</xdr:rowOff>
    </xdr:to>
    <xdr:pic>
      <xdr:nvPicPr>
        <xdr:cNvPr id="20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81200"/>
          <a:ext cx="55149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12</xdr:row>
      <xdr:rowOff>47625</xdr:rowOff>
    </xdr:from>
    <xdr:to>
      <xdr:col>15</xdr:col>
      <xdr:colOff>523875</xdr:colOff>
      <xdr:row>32</xdr:row>
      <xdr:rowOff>28575</xdr:rowOff>
    </xdr:to>
    <xdr:pic>
      <xdr:nvPicPr>
        <xdr:cNvPr id="20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990725"/>
          <a:ext cx="55626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25</xdr:row>
      <xdr:rowOff>95250</xdr:rowOff>
    </xdr:from>
    <xdr:to>
      <xdr:col>10</xdr:col>
      <xdr:colOff>2752725</xdr:colOff>
      <xdr:row>39</xdr:row>
      <xdr:rowOff>0</xdr:rowOff>
    </xdr:to>
    <xdr:pic>
      <xdr:nvPicPr>
        <xdr:cNvPr id="3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4752975"/>
          <a:ext cx="30575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66675</xdr:colOff>
      <xdr:row>1</xdr:row>
      <xdr:rowOff>9525</xdr:rowOff>
    </xdr:from>
    <xdr:to>
      <xdr:col>11</xdr:col>
      <xdr:colOff>742950</xdr:colOff>
      <xdr:row>2</xdr:row>
      <xdr:rowOff>266700</xdr:rowOff>
    </xdr:to>
    <xdr:pic>
      <xdr:nvPicPr>
        <xdr:cNvPr id="3125" name="Picture 2" descr="Logo and Hydronix underneath_Standa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180975"/>
          <a:ext cx="676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72</xdr:row>
      <xdr:rowOff>47625</xdr:rowOff>
    </xdr:from>
    <xdr:to>
      <xdr:col>1</xdr:col>
      <xdr:colOff>733425</xdr:colOff>
      <xdr:row>75</xdr:row>
      <xdr:rowOff>28575</xdr:rowOff>
    </xdr:to>
    <xdr:pic>
      <xdr:nvPicPr>
        <xdr:cNvPr id="3126" name="Picture 3" descr="Logo and Hydronix underneath_Standa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73575"/>
          <a:ext cx="676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hydronix.com/" TargetMode="External"/><Relationship Id="rId1" Type="http://schemas.openxmlformats.org/officeDocument/2006/relationships/hyperlink" Target="http://www.hydronix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ydroni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GridLines="0" tabSelected="1" zoomScale="75" zoomScaleNormal="75" workbookViewId="0">
      <selection activeCell="C5" sqref="C5"/>
    </sheetView>
  </sheetViews>
  <sheetFormatPr defaultColWidth="11.5703125" defaultRowHeight="12.75" x14ac:dyDescent="0.2"/>
  <cols>
    <col min="1" max="1" width="1.7109375" style="73" customWidth="1"/>
    <col min="2" max="2" width="19.85546875" style="73" customWidth="1"/>
    <col min="3" max="3" width="11.5703125" style="73" customWidth="1"/>
    <col min="4" max="4" width="9.140625" style="73" customWidth="1"/>
    <col min="5" max="5" width="17.28515625" style="73" customWidth="1"/>
    <col min="6" max="6" width="11.140625" style="198" customWidth="1"/>
    <col min="7" max="7" width="15.5703125" style="198" customWidth="1"/>
    <col min="8" max="8" width="50.28515625" style="198" customWidth="1"/>
    <col min="9" max="9" width="2.85546875" style="73" customWidth="1"/>
    <col min="10" max="10" width="6.42578125" style="198" customWidth="1"/>
    <col min="11" max="11" width="48" style="45" customWidth="1"/>
    <col min="12" max="12" width="12.140625" style="73" customWidth="1"/>
    <col min="13" max="16384" width="11.5703125" style="73"/>
  </cols>
  <sheetData>
    <row r="1" spans="1:12" ht="13.5" customHeight="1" thickBot="1" x14ac:dyDescent="0.25">
      <c r="A1" s="173"/>
      <c r="B1" s="205"/>
      <c r="C1" s="205"/>
      <c r="D1" s="205"/>
      <c r="E1" s="205"/>
      <c r="F1" s="192"/>
      <c r="G1" s="192"/>
      <c r="H1" s="192"/>
      <c r="I1" s="205"/>
      <c r="J1" s="192"/>
      <c r="K1" s="184"/>
      <c r="L1" s="206"/>
    </row>
    <row r="2" spans="1:12" ht="16.5" thickBot="1" x14ac:dyDescent="0.25">
      <c r="A2" s="120"/>
      <c r="B2" s="207" t="s">
        <v>60</v>
      </c>
      <c r="C2" s="208"/>
      <c r="D2" s="173"/>
      <c r="E2" s="209" t="s">
        <v>72</v>
      </c>
      <c r="F2" s="210"/>
      <c r="G2" s="210"/>
      <c r="H2" s="211"/>
      <c r="I2" s="173"/>
      <c r="J2" s="193">
        <v>1</v>
      </c>
      <c r="K2" s="185" t="s">
        <v>75</v>
      </c>
      <c r="L2" s="176"/>
    </row>
    <row r="3" spans="1:12" s="45" customFormat="1" ht="51.75" thickBot="1" x14ac:dyDescent="0.25">
      <c r="A3" s="119"/>
      <c r="B3" s="212" t="s">
        <v>61</v>
      </c>
      <c r="C3" s="213">
        <f>Workings!C3</f>
        <v>2300</v>
      </c>
      <c r="D3" s="174"/>
      <c r="E3" s="46" t="s">
        <v>71</v>
      </c>
      <c r="F3" s="1">
        <f>Workings!F3</f>
        <v>2212.3622601700717</v>
      </c>
      <c r="G3" s="47" t="s">
        <v>73</v>
      </c>
      <c r="H3" s="48" t="s">
        <v>74</v>
      </c>
      <c r="I3" s="174"/>
      <c r="J3" s="122"/>
      <c r="K3" s="182" t="s">
        <v>76</v>
      </c>
      <c r="L3" s="175"/>
    </row>
    <row r="4" spans="1:12" ht="13.5" thickBot="1" x14ac:dyDescent="0.25">
      <c r="A4" s="120"/>
      <c r="B4" s="214"/>
      <c r="C4" s="215"/>
      <c r="D4" s="173"/>
      <c r="E4" s="216"/>
      <c r="F4" s="217"/>
      <c r="G4" s="217"/>
      <c r="H4" s="218"/>
      <c r="I4" s="173"/>
      <c r="J4" s="194">
        <v>2</v>
      </c>
      <c r="K4" s="187" t="s">
        <v>77</v>
      </c>
      <c r="L4" s="176"/>
    </row>
    <row r="5" spans="1:12" ht="13.5" thickBot="1" x14ac:dyDescent="0.25">
      <c r="A5" s="120"/>
      <c r="B5" s="219" t="s">
        <v>62</v>
      </c>
      <c r="C5" s="220">
        <v>800</v>
      </c>
      <c r="D5" s="173"/>
      <c r="E5" s="221" t="s">
        <v>62</v>
      </c>
      <c r="F5" s="222">
        <f>Workings!$F5</f>
        <v>751.17370892018778</v>
      </c>
      <c r="G5" s="223">
        <v>6.5000000000000002E-2</v>
      </c>
      <c r="H5" s="224">
        <f>Workings!$H5</f>
        <v>48.826291079812222</v>
      </c>
      <c r="I5" s="173"/>
      <c r="J5" s="123"/>
      <c r="K5" s="188" t="s">
        <v>78</v>
      </c>
      <c r="L5" s="176"/>
    </row>
    <row r="6" spans="1:12" ht="13.5" thickBot="1" x14ac:dyDescent="0.25">
      <c r="A6" s="120"/>
      <c r="B6" s="225" t="s">
        <v>63</v>
      </c>
      <c r="C6" s="226">
        <v>500</v>
      </c>
      <c r="D6" s="173"/>
      <c r="E6" s="227" t="s">
        <v>63</v>
      </c>
      <c r="F6" s="228">
        <f>Workings!$F6</f>
        <v>473.93364928909955</v>
      </c>
      <c r="G6" s="223">
        <v>5.5E-2</v>
      </c>
      <c r="H6" s="229">
        <f>Workings!$H6</f>
        <v>26.066350710900451</v>
      </c>
      <c r="I6" s="173"/>
      <c r="J6" s="123"/>
      <c r="K6" s="186"/>
      <c r="L6" s="176"/>
    </row>
    <row r="7" spans="1:12" ht="13.5" thickBot="1" x14ac:dyDescent="0.25">
      <c r="A7" s="120"/>
      <c r="B7" s="225" t="s">
        <v>64</v>
      </c>
      <c r="C7" s="226">
        <v>650</v>
      </c>
      <c r="D7" s="173"/>
      <c r="E7" s="227" t="s">
        <v>64</v>
      </c>
      <c r="F7" s="228">
        <f>Workings!$F7</f>
        <v>637.25490196078431</v>
      </c>
      <c r="G7" s="223">
        <v>0.02</v>
      </c>
      <c r="H7" s="229">
        <f>Workings!$H7</f>
        <v>12.745098039215691</v>
      </c>
      <c r="I7" s="173"/>
      <c r="J7" s="195">
        <v>3</v>
      </c>
      <c r="K7" s="187" t="s">
        <v>79</v>
      </c>
      <c r="L7" s="176"/>
    </row>
    <row r="8" spans="1:12" ht="13.5" thickBot="1" x14ac:dyDescent="0.25">
      <c r="A8" s="120"/>
      <c r="B8" s="230" t="s">
        <v>65</v>
      </c>
      <c r="C8" s="220">
        <v>350</v>
      </c>
      <c r="D8" s="173"/>
      <c r="E8" s="231" t="s">
        <v>65</v>
      </c>
      <c r="F8" s="232">
        <f>Workings!$F8</f>
        <v>350</v>
      </c>
      <c r="G8" s="233">
        <v>0</v>
      </c>
      <c r="H8" s="234">
        <f>Workings!$H8</f>
        <v>0</v>
      </c>
      <c r="I8" s="173"/>
      <c r="J8" s="123"/>
      <c r="K8" s="182" t="s">
        <v>80</v>
      </c>
      <c r="L8" s="176"/>
    </row>
    <row r="9" spans="1:12" ht="13.5" thickBot="1" x14ac:dyDescent="0.25">
      <c r="A9" s="120"/>
      <c r="B9" s="181" t="s">
        <v>66</v>
      </c>
      <c r="C9" s="235">
        <v>135</v>
      </c>
      <c r="D9" s="173"/>
      <c r="E9" s="236" t="s">
        <v>66</v>
      </c>
      <c r="F9" s="237">
        <f>Workings!F9</f>
        <v>47.362260170071636</v>
      </c>
      <c r="G9" s="237"/>
      <c r="H9" s="234">
        <f>Workings!$H9</f>
        <v>87.637739829928364</v>
      </c>
      <c r="I9" s="173"/>
      <c r="J9" s="123"/>
      <c r="K9" s="186"/>
      <c r="L9" s="176"/>
    </row>
    <row r="10" spans="1:12" ht="26.25" thickBot="1" x14ac:dyDescent="0.25">
      <c r="A10" s="120"/>
      <c r="B10" s="214"/>
      <c r="C10" s="238"/>
      <c r="D10" s="173"/>
      <c r="E10" s="239"/>
      <c r="F10" s="240"/>
      <c r="G10" s="217"/>
      <c r="H10" s="241"/>
      <c r="I10" s="173"/>
      <c r="J10" s="172">
        <v>4</v>
      </c>
      <c r="K10" s="187" t="s">
        <v>121</v>
      </c>
      <c r="L10" s="176"/>
    </row>
    <row r="11" spans="1:12" ht="30" customHeight="1" thickBot="1" x14ac:dyDescent="0.25">
      <c r="A11" s="120"/>
      <c r="B11" s="181" t="s">
        <v>67</v>
      </c>
      <c r="C11" s="113">
        <f>Workings!C11</f>
        <v>0.38571428571428573</v>
      </c>
      <c r="D11" s="173"/>
      <c r="E11" s="236" t="s">
        <v>16</v>
      </c>
      <c r="F11" s="242">
        <f>Workings!F11</f>
        <v>0.38571428571428573</v>
      </c>
      <c r="G11" s="368" t="str">
        <f>Workings!G11</f>
        <v>Relación W / C sólo seguirá siendo el mismo (0.39) if only 47Se añaden litros de agua</v>
      </c>
      <c r="H11" s="369"/>
      <c r="I11" s="173"/>
      <c r="J11" s="123"/>
      <c r="K11" s="182"/>
      <c r="L11" s="176"/>
    </row>
    <row r="12" spans="1:12" ht="17.25" customHeight="1" thickBot="1" x14ac:dyDescent="0.25">
      <c r="A12" s="120"/>
      <c r="B12" s="243"/>
      <c r="C12" s="173"/>
      <c r="D12" s="173"/>
      <c r="E12" s="173"/>
      <c r="F12" s="203"/>
      <c r="G12" s="203"/>
      <c r="H12" s="203"/>
      <c r="I12" s="173"/>
      <c r="J12" s="196">
        <v>5</v>
      </c>
      <c r="K12" s="187" t="s">
        <v>81</v>
      </c>
      <c r="L12" s="176"/>
    </row>
    <row r="13" spans="1:12" ht="13.5" thickBot="1" x14ac:dyDescent="0.25">
      <c r="A13" s="120"/>
      <c r="B13" s="244" t="s">
        <v>68</v>
      </c>
      <c r="C13" s="245">
        <v>120</v>
      </c>
      <c r="D13" s="173"/>
      <c r="E13" s="244" t="s">
        <v>70</v>
      </c>
      <c r="F13" s="246" t="s">
        <v>83</v>
      </c>
      <c r="G13" s="203"/>
      <c r="H13" s="203"/>
      <c r="I13" s="173"/>
      <c r="J13" s="123"/>
      <c r="K13" s="186"/>
      <c r="L13" s="176"/>
    </row>
    <row r="14" spans="1:12" ht="13.5" thickBot="1" x14ac:dyDescent="0.25">
      <c r="A14" s="120"/>
      <c r="B14" s="247" t="s">
        <v>69</v>
      </c>
      <c r="C14" s="248">
        <v>80</v>
      </c>
      <c r="D14" s="173"/>
      <c r="E14" s="173"/>
      <c r="F14" s="203"/>
      <c r="G14" s="203"/>
      <c r="H14" s="203"/>
      <c r="I14" s="173"/>
      <c r="J14" s="123"/>
      <c r="K14" s="186"/>
      <c r="L14" s="176"/>
    </row>
    <row r="15" spans="1:12" ht="29.25" customHeight="1" thickBot="1" x14ac:dyDescent="0.25">
      <c r="A15" s="120"/>
      <c r="B15" s="243"/>
      <c r="C15" s="173"/>
      <c r="D15" s="173"/>
      <c r="E15" s="173"/>
      <c r="F15" s="203"/>
      <c r="G15" s="203"/>
      <c r="H15" s="203"/>
      <c r="I15" s="173"/>
      <c r="J15" s="197">
        <v>6</v>
      </c>
      <c r="K15" s="338" t="s">
        <v>82</v>
      </c>
      <c r="L15" s="340"/>
    </row>
    <row r="16" spans="1:12" ht="15.75" customHeight="1" x14ac:dyDescent="0.2">
      <c r="A16" s="120"/>
      <c r="B16" s="249" t="s">
        <v>84</v>
      </c>
      <c r="C16" s="250"/>
      <c r="D16" s="250"/>
      <c r="E16" s="250"/>
      <c r="F16" s="251"/>
      <c r="G16" s="252"/>
      <c r="H16" s="253"/>
      <c r="I16" s="337"/>
      <c r="J16" s="73"/>
      <c r="K16" s="73"/>
      <c r="L16" s="340"/>
    </row>
    <row r="17" spans="1:12" ht="33" customHeight="1" x14ac:dyDescent="0.2">
      <c r="A17" s="120"/>
      <c r="B17" s="225" t="s">
        <v>85</v>
      </c>
      <c r="C17" s="254">
        <v>15</v>
      </c>
      <c r="D17" s="255" t="str">
        <f>"=  "&amp; (60/C17)*C18</f>
        <v>=  8</v>
      </c>
      <c r="E17" s="256" t="s">
        <v>87</v>
      </c>
      <c r="F17" s="257"/>
      <c r="G17" s="258"/>
      <c r="H17" s="259"/>
      <c r="I17" s="337"/>
      <c r="J17" s="73"/>
      <c r="K17" s="73"/>
      <c r="L17" s="340"/>
    </row>
    <row r="18" spans="1:12" ht="15.75" customHeight="1" thickBot="1" x14ac:dyDescent="0.25">
      <c r="A18" s="120"/>
      <c r="B18" s="230" t="s">
        <v>86</v>
      </c>
      <c r="C18" s="260">
        <v>2</v>
      </c>
      <c r="D18" s="261"/>
      <c r="E18" s="261"/>
      <c r="F18" s="262"/>
      <c r="G18" s="262"/>
      <c r="H18" s="263"/>
      <c r="I18" s="173"/>
      <c r="J18" s="201" t="s">
        <v>21</v>
      </c>
      <c r="K18" s="187" t="s">
        <v>101</v>
      </c>
      <c r="L18" s="340"/>
    </row>
    <row r="19" spans="1:12" ht="25.5" customHeight="1" thickBot="1" x14ac:dyDescent="0.25">
      <c r="A19" s="120"/>
      <c r="B19" s="243"/>
      <c r="C19" s="173"/>
      <c r="D19" s="173"/>
      <c r="E19" s="173"/>
      <c r="F19" s="203"/>
      <c r="G19" s="203"/>
      <c r="H19" s="203"/>
      <c r="I19" s="176"/>
      <c r="L19" s="340"/>
    </row>
    <row r="20" spans="1:12" ht="14.25" customHeight="1" x14ac:dyDescent="0.2">
      <c r="A20" s="120"/>
      <c r="B20" s="264" t="s">
        <v>100</v>
      </c>
      <c r="C20" s="265"/>
      <c r="D20" s="266"/>
      <c r="E20" s="266"/>
      <c r="F20" s="267"/>
      <c r="G20" s="267"/>
      <c r="H20" s="268"/>
      <c r="I20" s="173"/>
      <c r="J20" s="123"/>
      <c r="K20" s="339"/>
      <c r="L20" s="340"/>
    </row>
    <row r="21" spans="1:12" ht="20.25" customHeight="1" x14ac:dyDescent="0.2">
      <c r="A21" s="120"/>
      <c r="B21" s="269" t="str">
        <f>Workings!B21</f>
        <v>De acuerdo a la receta ingresada (en verde), 135 litros de agua total de dará un total de humedad 5.9%, una relación de agua/cemento (w/c) de 0.39.</v>
      </c>
      <c r="C21" s="270"/>
      <c r="D21" s="270"/>
      <c r="E21" s="270"/>
      <c r="F21" s="271"/>
      <c r="G21" s="272"/>
      <c r="H21" s="273"/>
      <c r="I21" s="173"/>
      <c r="J21" s="199"/>
      <c r="K21" s="338"/>
      <c r="L21" s="340"/>
    </row>
    <row r="22" spans="1:12" x14ac:dyDescent="0.2">
      <c r="A22" s="120"/>
      <c r="B22" s="269" t="str">
        <f>Workings!B22</f>
        <v>Si 135 litros se añaden al batch actual (se muestran en rojo) la humedad total será 10.06% y la relación w/c será 0.64.</v>
      </c>
      <c r="C22" s="270"/>
      <c r="D22" s="270"/>
      <c r="E22" s="270"/>
      <c r="F22" s="271"/>
      <c r="G22" s="272"/>
      <c r="H22" s="273"/>
      <c r="I22" s="173"/>
      <c r="J22" s="200"/>
      <c r="K22" s="182"/>
      <c r="L22" s="176"/>
    </row>
    <row r="23" spans="1:12" ht="12.75" customHeight="1" x14ac:dyDescent="0.2">
      <c r="A23" s="120"/>
      <c r="B23" s="269"/>
      <c r="C23" s="270"/>
      <c r="D23" s="270"/>
      <c r="E23" s="270"/>
      <c r="F23" s="271"/>
      <c r="G23" s="272"/>
      <c r="H23" s="273"/>
      <c r="I23" s="173"/>
      <c r="J23" s="199"/>
      <c r="K23" s="189"/>
      <c r="L23" s="176"/>
    </row>
    <row r="24" spans="1:12" ht="12" customHeight="1" x14ac:dyDescent="0.2">
      <c r="A24" s="120"/>
      <c r="B24" s="269" t="s">
        <v>102</v>
      </c>
      <c r="C24" s="270"/>
      <c r="D24" s="270"/>
      <c r="E24" s="270"/>
      <c r="F24" s="271"/>
      <c r="G24" s="272"/>
      <c r="H24" s="273"/>
      <c r="I24" s="173"/>
      <c r="J24" s="73"/>
      <c r="K24" s="73"/>
      <c r="L24" s="176"/>
    </row>
    <row r="25" spans="1:12" ht="11.25" customHeight="1" x14ac:dyDescent="0.2">
      <c r="A25" s="120"/>
      <c r="B25" s="373"/>
      <c r="C25" s="374"/>
      <c r="D25" s="374"/>
      <c r="E25" s="374"/>
      <c r="F25" s="374"/>
      <c r="G25" s="374"/>
      <c r="H25" s="375"/>
      <c r="I25" s="173"/>
      <c r="J25" s="199"/>
      <c r="K25" s="189"/>
      <c r="L25" s="176"/>
    </row>
    <row r="26" spans="1:12" ht="14.25" customHeight="1" x14ac:dyDescent="0.2">
      <c r="A26" s="120"/>
      <c r="B26" s="376" t="str">
        <f>Workings!B26</f>
        <v>En orden de mantener la correcta relación w/c solo 47 litros de agua deben ser adicionados y no los originales 135 litros.</v>
      </c>
      <c r="C26" s="377"/>
      <c r="D26" s="377"/>
      <c r="E26" s="377"/>
      <c r="F26" s="377"/>
      <c r="G26" s="377"/>
      <c r="H26" s="378"/>
      <c r="I26" s="173"/>
      <c r="J26" s="123"/>
      <c r="K26" s="186"/>
      <c r="L26" s="176"/>
    </row>
    <row r="27" spans="1:12" ht="15" customHeight="1" x14ac:dyDescent="0.2">
      <c r="A27" s="120"/>
      <c r="B27" s="20"/>
      <c r="C27" s="21"/>
      <c r="D27" s="21"/>
      <c r="E27" s="21"/>
      <c r="F27" s="21"/>
      <c r="G27" s="21"/>
      <c r="H27" s="22"/>
      <c r="I27" s="173"/>
      <c r="J27" s="123"/>
      <c r="K27" s="186"/>
      <c r="L27" s="176"/>
    </row>
    <row r="28" spans="1:12" ht="30.75" customHeight="1" x14ac:dyDescent="0.2">
      <c r="A28" s="120"/>
      <c r="B28" s="346" t="str">
        <f>Workings!B28</f>
        <v>Si el agua se reduce para mantener la calidad este es un uso ineficiente de cemento (bajo rendimiento), 350kg  de  cemento son usados para hacer solo 2212kg de concreto instantáneo 2300kg.</v>
      </c>
      <c r="C28" s="341"/>
      <c r="D28" s="341"/>
      <c r="E28" s="341"/>
      <c r="F28" s="341"/>
      <c r="G28" s="341"/>
      <c r="H28" s="342"/>
      <c r="I28" s="173"/>
      <c r="J28" s="123"/>
      <c r="K28" s="186"/>
      <c r="L28" s="176"/>
    </row>
    <row r="29" spans="1:12" ht="18" customHeight="1" x14ac:dyDescent="0.2">
      <c r="A29" s="120"/>
      <c r="B29" s="20"/>
      <c r="C29" s="21"/>
      <c r="D29" s="21"/>
      <c r="E29" s="21"/>
      <c r="F29" s="21"/>
      <c r="G29" s="21"/>
      <c r="H29" s="22"/>
      <c r="I29" s="173"/>
      <c r="J29" s="123"/>
      <c r="K29" s="186"/>
      <c r="L29" s="176"/>
    </row>
    <row r="30" spans="1:12" ht="13.5" customHeight="1" x14ac:dyDescent="0.2">
      <c r="A30" s="120"/>
      <c r="B30" s="359" t="s">
        <v>107</v>
      </c>
      <c r="C30" s="360"/>
      <c r="D30" s="360"/>
      <c r="E30" s="360"/>
      <c r="F30" s="360"/>
      <c r="G30" s="360"/>
      <c r="H30" s="361"/>
      <c r="I30" s="173"/>
      <c r="J30" s="123"/>
      <c r="K30" s="186"/>
      <c r="L30" s="176"/>
    </row>
    <row r="31" spans="1:12" ht="19.5" customHeight="1" x14ac:dyDescent="0.2">
      <c r="A31" s="120"/>
      <c r="B31" s="20"/>
      <c r="C31" s="21"/>
      <c r="D31" s="21"/>
      <c r="E31" s="21"/>
      <c r="F31" s="21"/>
      <c r="G31" s="21"/>
      <c r="H31" s="22"/>
      <c r="I31" s="173"/>
      <c r="J31" s="123"/>
      <c r="K31" s="186"/>
      <c r="L31" s="176"/>
    </row>
    <row r="32" spans="1:12" ht="13.5" customHeight="1" x14ac:dyDescent="0.2">
      <c r="A32" s="120"/>
      <c r="B32" s="269" t="s">
        <v>90</v>
      </c>
      <c r="C32" s="274"/>
      <c r="D32" s="274"/>
      <c r="E32" s="274"/>
      <c r="F32" s="26">
        <f>Workings!$F32</f>
        <v>16</v>
      </c>
      <c r="G32" s="275" t="s">
        <v>89</v>
      </c>
      <c r="H32" s="22"/>
      <c r="I32" s="173"/>
      <c r="J32" s="123"/>
      <c r="K32" s="186"/>
      <c r="L32" s="176"/>
    </row>
    <row r="33" spans="1:12" ht="13.5" customHeight="1" x14ac:dyDescent="0.2">
      <c r="A33" s="120"/>
      <c r="B33" s="346" t="s">
        <v>91</v>
      </c>
      <c r="C33" s="341"/>
      <c r="D33" s="341"/>
      <c r="E33" s="341"/>
      <c r="F33" s="180">
        <f>Workings!$F33</f>
        <v>377.51641772892265</v>
      </c>
      <c r="G33" s="341" t="s">
        <v>88</v>
      </c>
      <c r="H33" s="342"/>
      <c r="I33" s="173"/>
      <c r="J33" s="123"/>
      <c r="K33" s="186"/>
      <c r="L33" s="176"/>
    </row>
    <row r="34" spans="1:12" ht="13.5" customHeight="1" x14ac:dyDescent="0.2">
      <c r="A34" s="120"/>
      <c r="B34" s="20"/>
      <c r="C34" s="21"/>
      <c r="D34" s="27"/>
      <c r="E34" s="274"/>
      <c r="F34" s="26"/>
      <c r="G34" s="21"/>
      <c r="H34" s="22"/>
      <c r="I34" s="173"/>
      <c r="J34" s="123"/>
      <c r="K34" s="186"/>
      <c r="L34" s="176"/>
    </row>
    <row r="35" spans="1:12" ht="18" customHeight="1" x14ac:dyDescent="0.2">
      <c r="A35" s="120"/>
      <c r="B35" s="346" t="s">
        <v>103</v>
      </c>
      <c r="C35" s="341"/>
      <c r="D35" s="341"/>
      <c r="E35" s="28" t="str">
        <f>Workings!E35</f>
        <v>U$</v>
      </c>
      <c r="F35" s="180">
        <f>Workings!$F35</f>
        <v>30201.31341831381</v>
      </c>
      <c r="G35" s="29"/>
      <c r="H35" s="30"/>
      <c r="I35" s="173"/>
      <c r="J35" s="123"/>
      <c r="K35" s="186"/>
      <c r="L35" s="176"/>
    </row>
    <row r="36" spans="1:12" ht="14.25" customHeight="1" x14ac:dyDescent="0.2">
      <c r="A36" s="120"/>
      <c r="B36" s="346" t="s">
        <v>104</v>
      </c>
      <c r="C36" s="341"/>
      <c r="D36" s="341"/>
      <c r="E36" s="341"/>
      <c r="F36" s="179">
        <f>Workings!$F36</f>
        <v>4.4942430682014603E-2</v>
      </c>
      <c r="G36" s="341"/>
      <c r="H36" s="342"/>
      <c r="I36" s="173"/>
      <c r="J36" s="123"/>
      <c r="K36" s="186"/>
      <c r="L36" s="176"/>
    </row>
    <row r="37" spans="1:12" ht="14.25" customHeight="1" x14ac:dyDescent="0.2">
      <c r="A37" s="120"/>
      <c r="B37" s="346" t="s">
        <v>105</v>
      </c>
      <c r="C37" s="341"/>
      <c r="D37" s="341"/>
      <c r="E37" s="341"/>
      <c r="F37" s="179">
        <f>Workings!$F37</f>
        <v>3.8103365143447115E-2</v>
      </c>
      <c r="G37" s="21"/>
      <c r="H37" s="22"/>
      <c r="I37" s="173"/>
      <c r="J37" s="123"/>
      <c r="K37" s="186"/>
      <c r="L37" s="176"/>
    </row>
    <row r="38" spans="1:12" ht="14.25" customHeight="1" x14ac:dyDescent="0.2">
      <c r="A38" s="120"/>
      <c r="B38" s="346" t="s">
        <v>106</v>
      </c>
      <c r="C38" s="341"/>
      <c r="D38" s="341"/>
      <c r="E38" s="341"/>
      <c r="F38" s="26">
        <f>Workings!$F38</f>
        <v>88</v>
      </c>
      <c r="G38" s="341" t="s">
        <v>92</v>
      </c>
      <c r="H38" s="342"/>
      <c r="I38" s="173"/>
      <c r="J38" s="123"/>
      <c r="K38" s="186"/>
      <c r="L38" s="176"/>
    </row>
    <row r="39" spans="1:12" ht="14.25" customHeight="1" x14ac:dyDescent="0.2">
      <c r="A39" s="120"/>
      <c r="B39" s="346"/>
      <c r="C39" s="341"/>
      <c r="D39" s="341"/>
      <c r="E39" s="341"/>
      <c r="F39" s="26"/>
      <c r="G39" s="21"/>
      <c r="H39" s="22"/>
      <c r="I39" s="173"/>
      <c r="J39" s="123"/>
      <c r="K39" s="186"/>
      <c r="L39" s="176"/>
    </row>
    <row r="40" spans="1:12" x14ac:dyDescent="0.2">
      <c r="A40" s="120"/>
      <c r="B40" s="365" t="s">
        <v>109</v>
      </c>
      <c r="C40" s="366"/>
      <c r="D40" s="366"/>
      <c r="E40" s="366"/>
      <c r="F40" s="366"/>
      <c r="G40" s="366"/>
      <c r="H40" s="367"/>
      <c r="I40" s="173"/>
      <c r="J40" s="123"/>
      <c r="K40" s="186"/>
      <c r="L40" s="176"/>
    </row>
    <row r="41" spans="1:12" ht="29.25" customHeight="1" x14ac:dyDescent="0.2">
      <c r="A41" s="120"/>
      <c r="B41" s="346" t="str">
        <f>Workings!B41</f>
        <v>Si se va a utilizar el sistema de mezclador Hydro-Control, la relación w / c se corrige automáticamente y se mantendría en 0.39 pero no estaría maximizando el uso del cemento que resulta en bajo rendimiento.</v>
      </c>
      <c r="C41" s="341"/>
      <c r="D41" s="341"/>
      <c r="E41" s="341"/>
      <c r="F41" s="341"/>
      <c r="G41" s="341"/>
      <c r="H41" s="342"/>
      <c r="I41" s="173"/>
      <c r="J41" s="199"/>
      <c r="K41" s="186"/>
      <c r="L41" s="176"/>
    </row>
    <row r="42" spans="1:12" ht="42" customHeight="1" x14ac:dyDescent="0.2">
      <c r="A42" s="120"/>
      <c r="B42" s="370" t="s">
        <v>131</v>
      </c>
      <c r="C42" s="371"/>
      <c r="D42" s="371"/>
      <c r="E42" s="371"/>
      <c r="F42" s="371"/>
      <c r="G42" s="371"/>
      <c r="H42" s="372"/>
      <c r="I42" s="173"/>
      <c r="J42" s="199"/>
      <c r="K42" s="186"/>
      <c r="L42" s="176"/>
    </row>
    <row r="43" spans="1:12" ht="9" customHeight="1" x14ac:dyDescent="0.2">
      <c r="A43" s="120"/>
      <c r="B43" s="276"/>
      <c r="C43" s="277"/>
      <c r="D43" s="277"/>
      <c r="E43" s="277"/>
      <c r="F43" s="277"/>
      <c r="G43" s="277"/>
      <c r="H43" s="278"/>
      <c r="I43" s="173"/>
      <c r="J43" s="199"/>
      <c r="K43" s="186"/>
      <c r="L43" s="176"/>
    </row>
    <row r="44" spans="1:12" ht="14.25" customHeight="1" x14ac:dyDescent="0.2">
      <c r="A44" s="120"/>
      <c r="B44" s="370" t="s">
        <v>108</v>
      </c>
      <c r="C44" s="371"/>
      <c r="D44" s="371"/>
      <c r="E44" s="371"/>
      <c r="F44" s="371"/>
      <c r="G44" s="371"/>
      <c r="H44" s="372"/>
      <c r="I44" s="173"/>
      <c r="J44" s="199"/>
      <c r="K44" s="187"/>
      <c r="L44" s="176"/>
    </row>
    <row r="45" spans="1:12" ht="11.25" customHeight="1" x14ac:dyDescent="0.2">
      <c r="A45" s="120"/>
      <c r="B45" s="370"/>
      <c r="C45" s="371"/>
      <c r="D45" s="371"/>
      <c r="E45" s="371"/>
      <c r="F45" s="371"/>
      <c r="G45" s="371"/>
      <c r="H45" s="372"/>
      <c r="I45" s="173"/>
      <c r="J45" s="199"/>
      <c r="K45" s="187"/>
      <c r="L45" s="176"/>
    </row>
    <row r="46" spans="1:12" x14ac:dyDescent="0.2">
      <c r="A46" s="120"/>
      <c r="B46" s="359" t="s">
        <v>110</v>
      </c>
      <c r="C46" s="360"/>
      <c r="D46" s="360"/>
      <c r="E46" s="360"/>
      <c r="F46" s="360"/>
      <c r="G46" s="360"/>
      <c r="H46" s="361"/>
      <c r="I46" s="173"/>
      <c r="J46" s="199"/>
      <c r="K46" s="186"/>
      <c r="L46" s="176"/>
    </row>
    <row r="47" spans="1:12" ht="12.75" customHeight="1" x14ac:dyDescent="0.2">
      <c r="A47" s="120"/>
      <c r="B47" s="346" t="s">
        <v>132</v>
      </c>
      <c r="C47" s="341"/>
      <c r="D47" s="341"/>
      <c r="E47" s="341"/>
      <c r="F47" s="341"/>
      <c r="G47" s="341"/>
      <c r="H47" s="342"/>
      <c r="I47" s="173"/>
      <c r="J47" s="123"/>
      <c r="K47" s="186"/>
      <c r="L47" s="176"/>
    </row>
    <row r="48" spans="1:12" ht="12.75" customHeight="1" thickBot="1" x14ac:dyDescent="0.25">
      <c r="A48" s="120"/>
      <c r="B48" s="362"/>
      <c r="C48" s="363"/>
      <c r="D48" s="363"/>
      <c r="E48" s="363"/>
      <c r="F48" s="363"/>
      <c r="G48" s="363"/>
      <c r="H48" s="364"/>
      <c r="I48" s="173"/>
      <c r="J48" s="123"/>
      <c r="K48" s="186"/>
      <c r="L48" s="176"/>
    </row>
    <row r="49" spans="1:12" ht="9.6" customHeight="1" thickBot="1" x14ac:dyDescent="0.25">
      <c r="A49" s="120"/>
      <c r="B49" s="279"/>
      <c r="C49" s="280"/>
      <c r="D49" s="281"/>
      <c r="E49" s="173"/>
      <c r="F49" s="203"/>
      <c r="G49" s="203"/>
      <c r="H49" s="203"/>
      <c r="I49" s="173"/>
      <c r="J49" s="123"/>
      <c r="K49" s="186"/>
      <c r="L49" s="176"/>
    </row>
    <row r="50" spans="1:12" ht="13.5" thickBot="1" x14ac:dyDescent="0.25">
      <c r="A50" s="120"/>
      <c r="B50" s="282" t="s">
        <v>99</v>
      </c>
      <c r="C50" s="283"/>
      <c r="D50" s="284"/>
      <c r="E50" s="284"/>
      <c r="F50" s="285"/>
      <c r="G50" s="285"/>
      <c r="H50" s="286"/>
      <c r="I50" s="173"/>
      <c r="J50" s="123"/>
      <c r="K50" s="186"/>
      <c r="L50" s="176"/>
    </row>
    <row r="51" spans="1:12" x14ac:dyDescent="0.2">
      <c r="A51" s="120"/>
      <c r="B51" s="214" t="str">
        <f>Workings!$B51</f>
        <v>350kg  de Cemento en vez de …………...</v>
      </c>
      <c r="C51" s="287"/>
      <c r="D51" s="288">
        <f>Workings!$D51</f>
        <v>1950</v>
      </c>
      <c r="E51" s="289" t="s">
        <v>113</v>
      </c>
      <c r="F51" s="290"/>
      <c r="G51" s="258" t="s">
        <v>114</v>
      </c>
      <c r="H51" s="291"/>
      <c r="I51" s="173"/>
      <c r="J51" s="123"/>
      <c r="K51" s="186"/>
      <c r="L51" s="176"/>
    </row>
    <row r="52" spans="1:12" x14ac:dyDescent="0.2">
      <c r="A52" s="120"/>
      <c r="B52" s="214" t="str">
        <f>Workings!$B52</f>
        <v>350kg de cemento en vez de…………...</v>
      </c>
      <c r="C52" s="287"/>
      <c r="D52" s="288">
        <f>Workings!$D52</f>
        <v>1862.3622601700715</v>
      </c>
      <c r="E52" s="289" t="s">
        <v>113</v>
      </c>
      <c r="F52" s="290"/>
      <c r="G52" s="258" t="s">
        <v>115</v>
      </c>
      <c r="H52" s="291"/>
      <c r="I52" s="173"/>
      <c r="J52" s="123"/>
      <c r="K52" s="186"/>
      <c r="L52" s="176"/>
    </row>
    <row r="53" spans="1:12" x14ac:dyDescent="0.2">
      <c r="A53" s="120"/>
      <c r="B53" s="214" t="str">
        <f>Workings!$B53</f>
        <v>% de cemento desperdiciado</v>
      </c>
      <c r="C53" s="287"/>
      <c r="D53" s="288">
        <f>Workings!$D53</f>
        <v>4.4942430682014603E-2</v>
      </c>
      <c r="E53" s="287"/>
      <c r="F53" s="290"/>
      <c r="G53" s="290"/>
      <c r="H53" s="291"/>
      <c r="I53" s="173"/>
      <c r="J53" s="123"/>
      <c r="K53" s="186"/>
      <c r="L53" s="176"/>
    </row>
    <row r="54" spans="1:12" ht="13.5" thickBot="1" x14ac:dyDescent="0.25">
      <c r="A54" s="120"/>
      <c r="B54" s="292" t="str">
        <f>Workings!$B54</f>
        <v>Residuo de Cemento por batch.</v>
      </c>
      <c r="C54" s="292"/>
      <c r="D54" s="293">
        <f>Workings!$D54</f>
        <v>15.72985073870511</v>
      </c>
      <c r="E54" s="294"/>
      <c r="F54" s="294"/>
      <c r="G54" s="294"/>
      <c r="H54" s="295"/>
      <c r="I54" s="173"/>
      <c r="J54" s="123"/>
      <c r="K54" s="186"/>
      <c r="L54" s="176"/>
    </row>
    <row r="55" spans="1:12" ht="11.25" customHeight="1" thickBot="1" x14ac:dyDescent="0.25">
      <c r="A55" s="120"/>
      <c r="B55" s="243"/>
      <c r="C55" s="173"/>
      <c r="D55" s="173"/>
      <c r="E55" s="173"/>
      <c r="F55" s="203"/>
      <c r="G55" s="203"/>
      <c r="H55" s="203"/>
      <c r="I55" s="173"/>
      <c r="J55" s="123"/>
      <c r="K55" s="186"/>
      <c r="L55" s="176"/>
    </row>
    <row r="56" spans="1:12" x14ac:dyDescent="0.2">
      <c r="A56" s="120"/>
      <c r="B56" s="249" t="s">
        <v>97</v>
      </c>
      <c r="C56" s="296"/>
      <c r="D56" s="296"/>
      <c r="E56" s="296"/>
      <c r="F56" s="297" t="s">
        <v>98</v>
      </c>
      <c r="G56" s="297" t="str">
        <f>Workings!G56</f>
        <v>U$</v>
      </c>
      <c r="H56" s="298">
        <f>Workings!H56</f>
        <v>80</v>
      </c>
      <c r="I56" s="173"/>
      <c r="J56" s="123"/>
      <c r="K56" s="186"/>
      <c r="L56" s="176"/>
    </row>
    <row r="57" spans="1:12" x14ac:dyDescent="0.2">
      <c r="A57" s="120"/>
      <c r="B57" s="225" t="s">
        <v>92</v>
      </c>
      <c r="C57" s="299">
        <f>Workings!$C57</f>
        <v>15.72985073870511</v>
      </c>
      <c r="D57" s="300" t="s">
        <v>2</v>
      </c>
      <c r="E57" s="301">
        <f>Workings!$E57</f>
        <v>1.5729850738705111E-2</v>
      </c>
      <c r="F57" s="302" t="str">
        <f>Workings!$F57</f>
        <v>U$</v>
      </c>
      <c r="G57" s="303">
        <f>Workings!$G57</f>
        <v>1.2583880590964089</v>
      </c>
      <c r="H57" s="259"/>
      <c r="I57" s="173"/>
      <c r="J57" s="123"/>
      <c r="K57" s="186"/>
      <c r="L57" s="176"/>
    </row>
    <row r="58" spans="1:12" x14ac:dyDescent="0.2">
      <c r="A58" s="120"/>
      <c r="B58" s="225" t="s">
        <v>93</v>
      </c>
      <c r="C58" s="299">
        <f>Workings!$C58</f>
        <v>1887.5820886446131</v>
      </c>
      <c r="D58" s="300" t="s">
        <v>2</v>
      </c>
      <c r="E58" s="301">
        <f>Workings!$E58</f>
        <v>1.8875820886446131</v>
      </c>
      <c r="F58" s="302" t="str">
        <f>Workings!$F58</f>
        <v>U$</v>
      </c>
      <c r="G58" s="303">
        <f>Workings!$G58</f>
        <v>151.00656709156905</v>
      </c>
      <c r="H58" s="259"/>
      <c r="I58" s="173"/>
      <c r="J58" s="123"/>
      <c r="K58" s="186"/>
      <c r="L58" s="176"/>
    </row>
    <row r="59" spans="1:12" x14ac:dyDescent="0.2">
      <c r="A59" s="120"/>
      <c r="B59" s="225" t="s">
        <v>94</v>
      </c>
      <c r="C59" s="299">
        <f>Workings!$C59</f>
        <v>9437.9104432230652</v>
      </c>
      <c r="D59" s="300" t="s">
        <v>2</v>
      </c>
      <c r="E59" s="301">
        <f>Workings!$E59</f>
        <v>9.4379104432230658</v>
      </c>
      <c r="F59" s="302" t="str">
        <f>Workings!$F59</f>
        <v>U$</v>
      </c>
      <c r="G59" s="303">
        <f>Workings!$G59</f>
        <v>755.03283545784529</v>
      </c>
      <c r="H59" s="259"/>
      <c r="I59" s="173"/>
      <c r="J59" s="123"/>
      <c r="K59" s="186"/>
      <c r="L59" s="176"/>
    </row>
    <row r="60" spans="1:12" x14ac:dyDescent="0.2">
      <c r="A60" s="120"/>
      <c r="B60" s="225" t="s">
        <v>95</v>
      </c>
      <c r="C60" s="299">
        <f>Workings!$C60</f>
        <v>37751.641772892261</v>
      </c>
      <c r="D60" s="300" t="s">
        <v>2</v>
      </c>
      <c r="E60" s="301">
        <f>Workings!$E60</f>
        <v>37.751641772892263</v>
      </c>
      <c r="F60" s="302" t="str">
        <f>Workings!$F60</f>
        <v>U$</v>
      </c>
      <c r="G60" s="303">
        <f>Workings!$G60</f>
        <v>3020.1313418313812</v>
      </c>
      <c r="H60" s="259"/>
      <c r="I60" s="173"/>
      <c r="J60" s="123"/>
      <c r="K60" s="186"/>
      <c r="L60" s="176"/>
    </row>
    <row r="61" spans="1:12" ht="13.5" thickBot="1" x14ac:dyDescent="0.25">
      <c r="A61" s="120"/>
      <c r="B61" s="230" t="s">
        <v>96</v>
      </c>
      <c r="C61" s="304">
        <f>Workings!$C61</f>
        <v>377516.41772892262</v>
      </c>
      <c r="D61" s="305" t="s">
        <v>2</v>
      </c>
      <c r="E61" s="306">
        <f>Workings!$E61</f>
        <v>377.51641772892265</v>
      </c>
      <c r="F61" s="307" t="str">
        <f>Workings!$F61</f>
        <v>U$</v>
      </c>
      <c r="G61" s="308">
        <f>Workings!$G61</f>
        <v>30201.31341831381</v>
      </c>
      <c r="H61" s="263"/>
      <c r="I61" s="173"/>
      <c r="J61" s="123"/>
      <c r="K61" s="186"/>
      <c r="L61" s="176"/>
    </row>
    <row r="62" spans="1:12" ht="10.15" customHeight="1" x14ac:dyDescent="0.2">
      <c r="A62" s="120"/>
      <c r="B62" s="309"/>
      <c r="C62" s="310"/>
      <c r="D62" s="311"/>
      <c r="E62" s="312"/>
      <c r="F62" s="313"/>
      <c r="G62" s="314"/>
      <c r="H62" s="315"/>
      <c r="I62" s="173"/>
      <c r="J62" s="123"/>
      <c r="K62" s="186"/>
      <c r="L62" s="176"/>
    </row>
    <row r="63" spans="1:12" ht="16.5" customHeight="1" x14ac:dyDescent="0.2">
      <c r="A63" s="120"/>
      <c r="B63" s="316" t="s">
        <v>36</v>
      </c>
      <c r="C63" s="173"/>
      <c r="D63" s="173"/>
      <c r="E63" s="173"/>
      <c r="F63" s="203"/>
      <c r="G63" s="203"/>
      <c r="H63" s="203"/>
      <c r="I63" s="173"/>
      <c r="J63" s="123"/>
      <c r="K63" s="186"/>
      <c r="L63" s="176"/>
    </row>
    <row r="64" spans="1:12" x14ac:dyDescent="0.2">
      <c r="A64" s="120"/>
      <c r="B64" s="356" t="s">
        <v>116</v>
      </c>
      <c r="C64" s="357"/>
      <c r="D64" s="357"/>
      <c r="E64" s="357"/>
      <c r="F64" s="357"/>
      <c r="G64" s="357"/>
      <c r="H64" s="358"/>
      <c r="I64" s="173"/>
      <c r="J64" s="123"/>
      <c r="K64" s="186"/>
      <c r="L64" s="176"/>
    </row>
    <row r="65" spans="1:12" ht="143.25" customHeight="1" x14ac:dyDescent="0.2">
      <c r="A65" s="120"/>
      <c r="B65" s="353" t="s">
        <v>117</v>
      </c>
      <c r="C65" s="354"/>
      <c r="D65" s="354"/>
      <c r="E65" s="354"/>
      <c r="F65" s="354"/>
      <c r="G65" s="354"/>
      <c r="H65" s="355"/>
      <c r="I65" s="173"/>
      <c r="J65" s="123"/>
      <c r="K65" s="186"/>
      <c r="L65" s="176"/>
    </row>
    <row r="66" spans="1:12" ht="109.5" customHeight="1" x14ac:dyDescent="0.2">
      <c r="A66" s="120"/>
      <c r="B66" s="350" t="s">
        <v>134</v>
      </c>
      <c r="C66" s="351"/>
      <c r="D66" s="351"/>
      <c r="E66" s="351"/>
      <c r="F66" s="351"/>
      <c r="G66" s="351"/>
      <c r="H66" s="352"/>
      <c r="I66" s="173"/>
      <c r="J66" s="123"/>
      <c r="K66" s="186"/>
      <c r="L66" s="176"/>
    </row>
    <row r="67" spans="1:12" ht="25.5" customHeight="1" x14ac:dyDescent="0.2">
      <c r="A67" s="120"/>
      <c r="B67" s="317" t="s">
        <v>118</v>
      </c>
      <c r="C67" s="318"/>
      <c r="D67" s="318"/>
      <c r="E67" s="318"/>
      <c r="F67" s="319"/>
      <c r="G67" s="319"/>
      <c r="H67" s="320"/>
      <c r="I67" s="173"/>
      <c r="J67" s="123"/>
      <c r="K67" s="186"/>
      <c r="L67" s="176"/>
    </row>
    <row r="68" spans="1:12" ht="25.5" customHeight="1" x14ac:dyDescent="0.2">
      <c r="A68" s="120"/>
      <c r="B68" s="317" t="s">
        <v>119</v>
      </c>
      <c r="C68" s="318"/>
      <c r="D68" s="318"/>
      <c r="E68" s="318"/>
      <c r="F68" s="319"/>
      <c r="G68" s="319"/>
      <c r="H68" s="320"/>
      <c r="I68" s="173"/>
      <c r="J68" s="123"/>
      <c r="K68" s="186"/>
      <c r="L68" s="176"/>
    </row>
    <row r="69" spans="1:12" ht="34.5" customHeight="1" x14ac:dyDescent="0.2">
      <c r="A69" s="120"/>
      <c r="B69" s="347" t="s">
        <v>120</v>
      </c>
      <c r="C69" s="348"/>
      <c r="D69" s="348"/>
      <c r="E69" s="348"/>
      <c r="F69" s="348"/>
      <c r="G69" s="348"/>
      <c r="H69" s="349"/>
      <c r="I69" s="173"/>
      <c r="J69" s="202"/>
      <c r="K69" s="190"/>
      <c r="L69" s="176"/>
    </row>
    <row r="70" spans="1:12" x14ac:dyDescent="0.2">
      <c r="A70" s="120"/>
      <c r="B70" s="243"/>
      <c r="C70" s="173"/>
      <c r="D70" s="173"/>
      <c r="E70" s="173"/>
      <c r="F70" s="203"/>
      <c r="G70" s="203"/>
      <c r="H70" s="203"/>
      <c r="I70" s="173"/>
      <c r="J70" s="203"/>
      <c r="K70" s="174"/>
      <c r="L70" s="176"/>
    </row>
    <row r="71" spans="1:12" x14ac:dyDescent="0.2">
      <c r="A71" s="120"/>
      <c r="B71" s="243"/>
      <c r="C71" s="173"/>
      <c r="D71" s="173"/>
      <c r="E71" s="173"/>
      <c r="F71" s="203"/>
      <c r="G71" s="203"/>
      <c r="H71" s="203"/>
      <c r="I71" s="173"/>
      <c r="J71" s="203"/>
      <c r="K71" s="174"/>
      <c r="L71" s="176"/>
    </row>
    <row r="72" spans="1:12" x14ac:dyDescent="0.2">
      <c r="A72" s="120"/>
      <c r="B72" s="321"/>
      <c r="C72" s="322"/>
      <c r="D72" s="322"/>
      <c r="E72" s="323"/>
      <c r="F72" s="324"/>
      <c r="G72" s="325"/>
      <c r="H72" s="203"/>
      <c r="I72" s="173"/>
      <c r="J72" s="203"/>
      <c r="K72" s="174"/>
      <c r="L72" s="176"/>
    </row>
    <row r="73" spans="1:12" x14ac:dyDescent="0.2">
      <c r="A73" s="120"/>
      <c r="B73" s="200"/>
      <c r="C73" s="326"/>
      <c r="D73" s="326"/>
      <c r="E73" s="155"/>
      <c r="F73" s="154"/>
      <c r="G73" s="327"/>
      <c r="H73" s="203"/>
      <c r="I73" s="173"/>
      <c r="J73" s="203"/>
      <c r="K73" s="174"/>
      <c r="L73" s="176"/>
    </row>
    <row r="74" spans="1:12" x14ac:dyDescent="0.2">
      <c r="A74" s="120"/>
      <c r="B74" s="200"/>
      <c r="C74" s="326"/>
      <c r="D74" s="326"/>
      <c r="E74" s="155"/>
      <c r="F74" s="154"/>
      <c r="G74" s="327"/>
      <c r="H74" s="203"/>
      <c r="I74" s="173"/>
      <c r="J74" s="203"/>
      <c r="K74" s="174"/>
      <c r="L74" s="176"/>
    </row>
    <row r="75" spans="1:12" x14ac:dyDescent="0.2">
      <c r="A75" s="120"/>
      <c r="B75" s="200"/>
      <c r="C75" s="326"/>
      <c r="D75" s="326"/>
      <c r="E75" s="155"/>
      <c r="F75" s="154"/>
      <c r="G75" s="327"/>
      <c r="H75" s="203"/>
      <c r="I75" s="173"/>
      <c r="J75" s="203"/>
      <c r="K75" s="174"/>
      <c r="L75" s="176"/>
    </row>
    <row r="76" spans="1:12" ht="18.75" customHeight="1" x14ac:dyDescent="0.2">
      <c r="A76" s="120"/>
      <c r="B76" s="328" t="str">
        <f>Workings!B76</f>
        <v>Download this and other useful tools at :-</v>
      </c>
      <c r="C76" s="326"/>
      <c r="D76" s="326"/>
      <c r="E76" s="155"/>
      <c r="F76" s="154"/>
      <c r="G76" s="327"/>
      <c r="H76" s="203"/>
      <c r="I76" s="173"/>
      <c r="J76" s="203"/>
      <c r="K76" s="174"/>
      <c r="L76" s="176"/>
    </row>
    <row r="77" spans="1:12" x14ac:dyDescent="0.2">
      <c r="A77" s="120"/>
      <c r="B77" s="343" t="str">
        <f>Workings!B77</f>
        <v>www.hydronix.com</v>
      </c>
      <c r="C77" s="344"/>
      <c r="D77" s="344"/>
      <c r="E77" s="344"/>
      <c r="F77" s="344"/>
      <c r="G77" s="345"/>
      <c r="H77" s="203"/>
      <c r="I77" s="173"/>
      <c r="J77" s="203"/>
      <c r="K77" s="174"/>
      <c r="L77" s="176"/>
    </row>
    <row r="78" spans="1:12" x14ac:dyDescent="0.2">
      <c r="A78" s="120"/>
      <c r="B78" s="329"/>
      <c r="C78" s="330"/>
      <c r="D78" s="330"/>
      <c r="E78" s="331"/>
      <c r="F78" s="332"/>
      <c r="G78" s="333"/>
      <c r="H78" s="203"/>
      <c r="I78" s="173"/>
      <c r="J78" s="203"/>
      <c r="K78" s="174"/>
      <c r="L78" s="176"/>
    </row>
    <row r="79" spans="1:12" x14ac:dyDescent="0.2">
      <c r="A79" s="120"/>
      <c r="B79" s="243"/>
      <c r="C79" s="173"/>
      <c r="D79" s="173"/>
      <c r="E79" s="173"/>
      <c r="F79" s="203"/>
      <c r="G79" s="203"/>
      <c r="H79" s="203"/>
      <c r="I79" s="173"/>
      <c r="J79" s="203"/>
      <c r="K79" s="174"/>
      <c r="L79" s="176"/>
    </row>
    <row r="80" spans="1:12" x14ac:dyDescent="0.2">
      <c r="A80" s="120"/>
      <c r="B80" s="243"/>
      <c r="C80" s="173"/>
      <c r="D80" s="173"/>
      <c r="E80" s="173"/>
      <c r="F80" s="203"/>
      <c r="G80" s="203"/>
      <c r="H80" s="203"/>
      <c r="I80" s="173"/>
      <c r="J80" s="203"/>
      <c r="K80" s="174"/>
      <c r="L80" s="176"/>
    </row>
    <row r="81" spans="1:12" x14ac:dyDescent="0.2">
      <c r="A81" s="120"/>
      <c r="B81" s="334"/>
      <c r="C81" s="335"/>
      <c r="D81" s="335"/>
      <c r="E81" s="335"/>
      <c r="F81" s="204"/>
      <c r="G81" s="204"/>
      <c r="H81" s="204"/>
      <c r="I81" s="335"/>
      <c r="J81" s="204"/>
      <c r="K81" s="191"/>
      <c r="L81" s="336"/>
    </row>
  </sheetData>
  <sheetProtection password="D20D" sheet="1" objects="1" scenarios="1" selectLockedCells="1"/>
  <mergeCells count="27">
    <mergeCell ref="G11:H11"/>
    <mergeCell ref="B42:H42"/>
    <mergeCell ref="B44:H44"/>
    <mergeCell ref="B47:H47"/>
    <mergeCell ref="B45:H45"/>
    <mergeCell ref="B36:E36"/>
    <mergeCell ref="G36:H36"/>
    <mergeCell ref="G38:H38"/>
    <mergeCell ref="B33:E33"/>
    <mergeCell ref="B25:H25"/>
    <mergeCell ref="B35:D35"/>
    <mergeCell ref="B30:H30"/>
    <mergeCell ref="B26:H26"/>
    <mergeCell ref="B38:E38"/>
    <mergeCell ref="B28:H28"/>
    <mergeCell ref="B37:E37"/>
    <mergeCell ref="G33:H33"/>
    <mergeCell ref="B77:G77"/>
    <mergeCell ref="B39:E39"/>
    <mergeCell ref="B69:H69"/>
    <mergeCell ref="B41:H41"/>
    <mergeCell ref="B66:H66"/>
    <mergeCell ref="B65:H65"/>
    <mergeCell ref="B64:H64"/>
    <mergeCell ref="B46:H46"/>
    <mergeCell ref="B48:H48"/>
    <mergeCell ref="B40:H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showGridLines="0" workbookViewId="0">
      <selection activeCell="I36" sqref="I36:K36"/>
    </sheetView>
  </sheetViews>
  <sheetFormatPr defaultColWidth="11.42578125" defaultRowHeight="12.75" x14ac:dyDescent="0.2"/>
  <cols>
    <col min="1" max="1" width="2.140625" style="42" customWidth="1"/>
    <col min="2" max="7" width="11.42578125" style="42" customWidth="1"/>
    <col min="8" max="8" width="11.85546875" style="42" customWidth="1"/>
    <col min="9" max="11" width="11.42578125" style="42" customWidth="1"/>
    <col min="12" max="12" width="10.28515625" style="42" customWidth="1"/>
    <col min="13" max="16384" width="11.42578125" style="42"/>
  </cols>
  <sheetData>
    <row r="2" spans="2:9" x14ac:dyDescent="0.2">
      <c r="B2" s="42" t="s">
        <v>125</v>
      </c>
    </row>
    <row r="5" spans="2:9" x14ac:dyDescent="0.2">
      <c r="B5" s="43" t="s">
        <v>122</v>
      </c>
    </row>
    <row r="6" spans="2:9" x14ac:dyDescent="0.2">
      <c r="B6" s="42" t="s">
        <v>126</v>
      </c>
    </row>
    <row r="8" spans="2:9" x14ac:dyDescent="0.2">
      <c r="B8" s="43" t="s">
        <v>123</v>
      </c>
    </row>
    <row r="9" spans="2:9" x14ac:dyDescent="0.2">
      <c r="B9" s="42" t="s">
        <v>127</v>
      </c>
    </row>
    <row r="12" spans="2:9" x14ac:dyDescent="0.2">
      <c r="B12" s="43">
        <v>1</v>
      </c>
      <c r="I12" s="43">
        <v>2</v>
      </c>
    </row>
    <row r="36" spans="2:19" x14ac:dyDescent="0.2">
      <c r="B36" s="43" t="s">
        <v>124</v>
      </c>
      <c r="I36" s="379" t="s">
        <v>133</v>
      </c>
      <c r="J36" s="379"/>
      <c r="K36" s="379"/>
    </row>
    <row r="38" spans="2:19" x14ac:dyDescent="0.2">
      <c r="B38" s="43"/>
      <c r="M38" s="380"/>
      <c r="N38" s="380"/>
      <c r="O38" s="380"/>
      <c r="P38" s="380"/>
      <c r="Q38" s="380"/>
      <c r="R38" s="116"/>
      <c r="S38" s="116"/>
    </row>
    <row r="40" spans="2:19" x14ac:dyDescent="0.2">
      <c r="B40" s="43"/>
      <c r="I40" s="380"/>
      <c r="J40" s="380"/>
      <c r="K40" s="380"/>
      <c r="L40" s="380"/>
      <c r="M40" s="380"/>
    </row>
  </sheetData>
  <mergeCells count="3">
    <mergeCell ref="I36:K36"/>
    <mergeCell ref="M38:Q38"/>
    <mergeCell ref="I40:M40"/>
  </mergeCells>
  <phoneticPr fontId="0" type="noConversion"/>
  <hyperlinks>
    <hyperlink ref="I36" r:id="rId1" display="http://www.hydronix.com"/>
    <hyperlink ref="I36:K36" r:id="rId2" display="https://www.hydronix.com/"/>
  </hyperlinks>
  <pageMargins left="0.75" right="0.75" top="1" bottom="1" header="0.5" footer="0.5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61" workbookViewId="0">
      <selection activeCell="B78" sqref="B78"/>
    </sheetView>
  </sheetViews>
  <sheetFormatPr defaultColWidth="11.5703125" defaultRowHeight="12.75" x14ac:dyDescent="0.2"/>
  <cols>
    <col min="1" max="1" width="1.7109375" style="42" customWidth="1"/>
    <col min="2" max="2" width="17.42578125" style="42" customWidth="1"/>
    <col min="3" max="3" width="11.5703125" style="42" customWidth="1"/>
    <col min="4" max="4" width="9.140625" style="42" customWidth="1"/>
    <col min="5" max="5" width="17.28515625" style="42" customWidth="1"/>
    <col min="6" max="6" width="11.140625" style="44" customWidth="1"/>
    <col min="7" max="7" width="15.5703125" style="44" customWidth="1"/>
    <col min="8" max="8" width="46.28515625" style="44" customWidth="1"/>
    <col min="9" max="9" width="2.85546875" style="42" customWidth="1"/>
    <col min="10" max="10" width="6.7109375" style="44" customWidth="1"/>
    <col min="11" max="11" width="44.28515625" style="42" customWidth="1"/>
    <col min="12" max="16384" width="11.5703125" style="42"/>
  </cols>
  <sheetData>
    <row r="1" spans="1:13" ht="13.5" customHeight="1" thickBot="1" x14ac:dyDescent="0.25">
      <c r="A1" s="117"/>
      <c r="B1" s="117"/>
      <c r="C1" s="117"/>
      <c r="D1" s="117"/>
      <c r="E1" s="117"/>
      <c r="F1" s="118"/>
      <c r="G1" s="118"/>
      <c r="H1" s="118"/>
      <c r="I1" s="117"/>
      <c r="J1" s="118"/>
      <c r="K1" s="117"/>
      <c r="L1" s="117"/>
      <c r="M1" s="117"/>
    </row>
    <row r="2" spans="1:13" ht="16.5" thickBot="1" x14ac:dyDescent="0.3">
      <c r="A2" s="117"/>
      <c r="B2" s="158" t="s">
        <v>3</v>
      </c>
      <c r="C2" s="159"/>
      <c r="D2" s="117"/>
      <c r="E2" s="162" t="s">
        <v>7</v>
      </c>
      <c r="F2" s="163"/>
      <c r="G2" s="163"/>
      <c r="H2" s="164"/>
      <c r="I2" s="117"/>
      <c r="J2" s="144">
        <v>1</v>
      </c>
      <c r="K2" s="145" t="s">
        <v>17</v>
      </c>
      <c r="L2" s="117"/>
      <c r="M2" s="117"/>
    </row>
    <row r="3" spans="1:13" s="45" customFormat="1" ht="26.25" thickBot="1" x14ac:dyDescent="0.25">
      <c r="A3" s="119"/>
      <c r="B3" s="160" t="s">
        <v>22</v>
      </c>
      <c r="C3" s="161">
        <f>SUM(C5:C8)</f>
        <v>2300</v>
      </c>
      <c r="D3" s="119"/>
      <c r="E3" s="46" t="s">
        <v>22</v>
      </c>
      <c r="F3" s="1">
        <f>SUM(F5:F8)</f>
        <v>2212.3622601700717</v>
      </c>
      <c r="G3" s="47" t="s">
        <v>32</v>
      </c>
      <c r="H3" s="48" t="s">
        <v>8</v>
      </c>
      <c r="I3" s="119"/>
      <c r="J3" s="146"/>
      <c r="K3" s="146" t="s">
        <v>23</v>
      </c>
      <c r="L3" s="119"/>
      <c r="M3" s="119"/>
    </row>
    <row r="4" spans="1:13" ht="13.5" thickBot="1" x14ac:dyDescent="0.25">
      <c r="A4" s="117"/>
      <c r="B4" s="169"/>
      <c r="C4" s="170"/>
      <c r="D4" s="117"/>
      <c r="E4" s="49"/>
      <c r="F4" s="2"/>
      <c r="G4" s="2"/>
      <c r="H4" s="9"/>
      <c r="I4" s="117"/>
      <c r="J4" s="147"/>
      <c r="K4" s="148"/>
      <c r="L4" s="117"/>
      <c r="M4" s="117"/>
    </row>
    <row r="5" spans="1:13" ht="13.5" thickBot="1" x14ac:dyDescent="0.25">
      <c r="A5" s="117"/>
      <c r="B5" s="50" t="s">
        <v>0</v>
      </c>
      <c r="C5" s="51">
        <f>Main!$C5</f>
        <v>800</v>
      </c>
      <c r="D5" s="117"/>
      <c r="E5" s="52" t="s">
        <v>0</v>
      </c>
      <c r="F5" s="3">
        <f>C5/(1+G5)</f>
        <v>751.17370892018778</v>
      </c>
      <c r="G5" s="53">
        <f>Main!$G5</f>
        <v>6.5000000000000002E-2</v>
      </c>
      <c r="H5" s="8">
        <f>C5-F5</f>
        <v>48.826291079812222</v>
      </c>
      <c r="I5" s="117"/>
      <c r="J5" s="144">
        <v>2</v>
      </c>
      <c r="K5" s="145" t="s">
        <v>18</v>
      </c>
      <c r="L5" s="117"/>
      <c r="M5" s="117"/>
    </row>
    <row r="6" spans="1:13" ht="13.5" thickBot="1" x14ac:dyDescent="0.25">
      <c r="A6" s="117"/>
      <c r="B6" s="34" t="s">
        <v>1</v>
      </c>
      <c r="C6" s="51">
        <f>Main!$C6</f>
        <v>500</v>
      </c>
      <c r="D6" s="117"/>
      <c r="E6" s="49" t="s">
        <v>1</v>
      </c>
      <c r="F6" s="54">
        <f>C6/(1+G6)</f>
        <v>473.93364928909955</v>
      </c>
      <c r="G6" s="53">
        <f>Main!$G6</f>
        <v>5.5E-2</v>
      </c>
      <c r="H6" s="55">
        <f>C6-F6</f>
        <v>26.066350710900451</v>
      </c>
      <c r="I6" s="117"/>
      <c r="J6" s="147"/>
      <c r="K6" s="149" t="s">
        <v>52</v>
      </c>
      <c r="L6" s="117"/>
      <c r="M6" s="117"/>
    </row>
    <row r="7" spans="1:13" ht="13.5" thickBot="1" x14ac:dyDescent="0.25">
      <c r="A7" s="117"/>
      <c r="B7" s="34" t="s">
        <v>4</v>
      </c>
      <c r="C7" s="51">
        <f>Main!$C7</f>
        <v>650</v>
      </c>
      <c r="D7" s="117"/>
      <c r="E7" s="49" t="s">
        <v>4</v>
      </c>
      <c r="F7" s="54">
        <f>C7/(1+G7)</f>
        <v>637.25490196078431</v>
      </c>
      <c r="G7" s="53">
        <f>Main!$G7</f>
        <v>0.02</v>
      </c>
      <c r="H7" s="55">
        <f>C7-F7</f>
        <v>12.745098039215691</v>
      </c>
      <c r="I7" s="117"/>
      <c r="J7" s="147"/>
      <c r="K7" s="148"/>
      <c r="L7" s="117"/>
      <c r="M7" s="117"/>
    </row>
    <row r="8" spans="1:13" ht="13.5" thickBot="1" x14ac:dyDescent="0.25">
      <c r="A8" s="117"/>
      <c r="B8" s="56" t="s">
        <v>5</v>
      </c>
      <c r="C8" s="51">
        <f>Main!$C8</f>
        <v>350</v>
      </c>
      <c r="D8" s="117"/>
      <c r="E8" s="57" t="s">
        <v>5</v>
      </c>
      <c r="F8" s="58">
        <f>C8/(1+G8)</f>
        <v>350</v>
      </c>
      <c r="G8" s="59">
        <f>Main!$G8</f>
        <v>0</v>
      </c>
      <c r="H8" s="60">
        <f>C8-F8</f>
        <v>0</v>
      </c>
      <c r="I8" s="117"/>
      <c r="J8" s="144">
        <v>3</v>
      </c>
      <c r="K8" s="145" t="s">
        <v>19</v>
      </c>
      <c r="L8" s="117"/>
      <c r="M8" s="117"/>
    </row>
    <row r="9" spans="1:13" ht="13.5" thickBot="1" x14ac:dyDescent="0.25">
      <c r="A9" s="117"/>
      <c r="B9" s="61" t="s">
        <v>6</v>
      </c>
      <c r="C9" s="51">
        <f>Main!$C9</f>
        <v>135</v>
      </c>
      <c r="D9" s="117"/>
      <c r="E9" s="62" t="s">
        <v>6</v>
      </c>
      <c r="F9" s="4">
        <f>C9-SUM(H5:H8)</f>
        <v>47.362260170071636</v>
      </c>
      <c r="G9" s="4"/>
      <c r="H9" s="63">
        <f>SUM(H5:H8)</f>
        <v>87.637739829928364</v>
      </c>
      <c r="I9" s="117"/>
      <c r="J9" s="147"/>
      <c r="K9" s="149" t="s">
        <v>25</v>
      </c>
      <c r="L9" s="117"/>
      <c r="M9" s="117"/>
    </row>
    <row r="10" spans="1:13" ht="13.5" thickBot="1" x14ac:dyDescent="0.25">
      <c r="A10" s="117"/>
      <c r="B10" s="34"/>
      <c r="C10" s="64"/>
      <c r="D10" s="117"/>
      <c r="E10" s="165"/>
      <c r="F10" s="166"/>
      <c r="G10" s="167"/>
      <c r="H10" s="168"/>
      <c r="I10" s="117"/>
      <c r="J10" s="147"/>
      <c r="K10" s="148"/>
      <c r="L10" s="117"/>
      <c r="M10" s="117"/>
    </row>
    <row r="11" spans="1:13" ht="13.5" thickBot="1" x14ac:dyDescent="0.25">
      <c r="A11" s="117"/>
      <c r="B11" s="61" t="s">
        <v>16</v>
      </c>
      <c r="C11" s="6">
        <f>C9/C8</f>
        <v>0.38571428571428573</v>
      </c>
      <c r="D11" s="117"/>
      <c r="E11" s="62" t="s">
        <v>16</v>
      </c>
      <c r="F11" s="5">
        <f>(F9+SUM(H5:H8))/F8</f>
        <v>0.38571428571428573</v>
      </c>
      <c r="G11" s="7" t="str">
        <f>"Relación W / C sólo seguirá siendo el mismo (" &amp; ROUND(C11,2) &amp; ") if only " &amp; ROUND(F9,0) &amp; "Se añaden litros de agua"</f>
        <v>Relación W / C sólo seguirá siendo el mismo (0.39) if only 47Se añaden litros de agua</v>
      </c>
      <c r="H11" s="65"/>
      <c r="I11" s="117"/>
      <c r="J11" s="150">
        <v>4</v>
      </c>
      <c r="K11" s="145" t="s">
        <v>20</v>
      </c>
      <c r="L11" s="117"/>
      <c r="M11" s="117"/>
    </row>
    <row r="12" spans="1:13" ht="13.5" thickBot="1" x14ac:dyDescent="0.25">
      <c r="A12" s="117"/>
      <c r="B12" s="117"/>
      <c r="C12" s="117"/>
      <c r="D12" s="117"/>
      <c r="E12" s="117"/>
      <c r="F12" s="118"/>
      <c r="G12" s="118"/>
      <c r="H12" s="118"/>
      <c r="I12" s="117"/>
      <c r="J12" s="147"/>
      <c r="K12" s="149" t="s">
        <v>24</v>
      </c>
      <c r="L12" s="117"/>
      <c r="M12" s="117"/>
    </row>
    <row r="13" spans="1:13" ht="13.5" thickBot="1" x14ac:dyDescent="0.25">
      <c r="A13" s="117"/>
      <c r="B13" s="66" t="s">
        <v>29</v>
      </c>
      <c r="C13" s="67">
        <f>Main!$C13</f>
        <v>120</v>
      </c>
      <c r="D13" s="117"/>
      <c r="E13" s="66" t="s">
        <v>30</v>
      </c>
      <c r="F13" s="171" t="str">
        <f>Main!F13</f>
        <v>U$</v>
      </c>
      <c r="G13" s="118"/>
      <c r="H13" s="118"/>
      <c r="I13" s="117"/>
      <c r="J13" s="147"/>
      <c r="K13" s="151"/>
      <c r="L13" s="117"/>
      <c r="M13" s="117"/>
    </row>
    <row r="14" spans="1:13" ht="13.5" thickBot="1" x14ac:dyDescent="0.25">
      <c r="A14" s="117"/>
      <c r="B14" s="68" t="s">
        <v>10</v>
      </c>
      <c r="C14" s="69">
        <f>Main!$C14</f>
        <v>80</v>
      </c>
      <c r="D14" s="117"/>
      <c r="E14" s="117"/>
      <c r="F14" s="118"/>
      <c r="G14" s="118"/>
      <c r="H14" s="118"/>
      <c r="I14" s="117"/>
      <c r="J14" s="150">
        <v>5</v>
      </c>
      <c r="K14" s="145" t="s">
        <v>35</v>
      </c>
      <c r="L14" s="117"/>
      <c r="M14" s="117"/>
    </row>
    <row r="15" spans="1:13" ht="15.75" customHeight="1" thickBot="1" x14ac:dyDescent="0.25">
      <c r="A15" s="117"/>
      <c r="B15" s="117"/>
      <c r="C15" s="117"/>
      <c r="D15" s="117"/>
      <c r="E15" s="117"/>
      <c r="F15" s="118"/>
      <c r="G15" s="118"/>
      <c r="H15" s="118"/>
      <c r="I15" s="117"/>
      <c r="J15" s="147"/>
      <c r="K15" s="148"/>
      <c r="L15" s="117"/>
      <c r="M15" s="117"/>
    </row>
    <row r="16" spans="1:13" ht="15.75" customHeight="1" x14ac:dyDescent="0.2">
      <c r="A16" s="117"/>
      <c r="B16" s="87" t="s">
        <v>51</v>
      </c>
      <c r="C16" s="88"/>
      <c r="D16" s="88"/>
      <c r="E16" s="88"/>
      <c r="F16" s="89"/>
      <c r="G16" s="90"/>
      <c r="H16" s="91"/>
      <c r="I16" s="117"/>
      <c r="J16" s="147"/>
      <c r="K16" s="148"/>
      <c r="L16" s="117"/>
      <c r="M16" s="117"/>
    </row>
    <row r="17" spans="1:13" ht="15.75" customHeight="1" x14ac:dyDescent="0.2">
      <c r="A17" s="117"/>
      <c r="B17" s="92" t="s">
        <v>33</v>
      </c>
      <c r="C17" s="93">
        <f>Main!C17</f>
        <v>15</v>
      </c>
      <c r="D17" s="178" t="str">
        <f>"=  "&amp; (60/C17)*C18</f>
        <v>=  8</v>
      </c>
      <c r="E17" s="115" t="s">
        <v>53</v>
      </c>
      <c r="F17" s="95"/>
      <c r="G17" s="96"/>
      <c r="H17" s="97"/>
      <c r="I17" s="117"/>
      <c r="J17" s="147"/>
      <c r="K17" s="148"/>
      <c r="L17" s="117"/>
      <c r="M17" s="117"/>
    </row>
    <row r="18" spans="1:13" ht="15.75" customHeight="1" thickBot="1" x14ac:dyDescent="0.25">
      <c r="A18" s="117"/>
      <c r="B18" s="98" t="s">
        <v>34</v>
      </c>
      <c r="C18" s="114">
        <f>Main!C18</f>
        <v>2</v>
      </c>
      <c r="D18" s="99"/>
      <c r="E18" s="99"/>
      <c r="F18" s="100"/>
      <c r="G18" s="100"/>
      <c r="H18" s="101"/>
      <c r="I18" s="117"/>
      <c r="J18" s="147"/>
      <c r="K18" s="148"/>
      <c r="L18" s="117"/>
      <c r="M18" s="117"/>
    </row>
    <row r="19" spans="1:13" ht="15.75" customHeight="1" thickBot="1" x14ac:dyDescent="0.25">
      <c r="A19" s="117"/>
      <c r="B19" s="117"/>
      <c r="C19" s="117"/>
      <c r="D19" s="117"/>
      <c r="E19" s="117"/>
      <c r="F19" s="118"/>
      <c r="G19" s="118"/>
      <c r="H19" s="118"/>
      <c r="I19" s="117"/>
      <c r="J19" s="144">
        <v>6</v>
      </c>
      <c r="K19" s="145" t="s">
        <v>27</v>
      </c>
      <c r="L19" s="117"/>
      <c r="M19" s="117"/>
    </row>
    <row r="20" spans="1:13" ht="14.25" customHeight="1" x14ac:dyDescent="0.2">
      <c r="A20" s="117"/>
      <c r="B20" s="10" t="s">
        <v>45</v>
      </c>
      <c r="C20" s="11"/>
      <c r="D20" s="12"/>
      <c r="E20" s="12"/>
      <c r="F20" s="13"/>
      <c r="G20" s="13"/>
      <c r="H20" s="14"/>
      <c r="I20" s="117"/>
      <c r="J20" s="147"/>
      <c r="K20" s="148"/>
      <c r="L20" s="117"/>
      <c r="M20" s="117"/>
    </row>
    <row r="21" spans="1:13" ht="20.25" customHeight="1" x14ac:dyDescent="0.2">
      <c r="A21" s="117"/>
      <c r="B21" s="15" t="str">
        <f>"De acuerdo a la receta ingresada (en verde), " &amp; $C$9 &amp; " litros de agua total de dará un total de humedad " &amp; ROUND(($C$9/$C$3)*100,1) &amp; "%" &amp; ", una relación de agua/cemento (w/c) de " &amp; ROUND($C$11,2) &amp; "."</f>
        <v>De acuerdo a la receta ingresada (en verde), 135 litros de agua total de dará un total de humedad 5.9%, una relación de agua/cemento (w/c) de 0.39.</v>
      </c>
      <c r="C21" s="16"/>
      <c r="D21" s="16"/>
      <c r="E21" s="16"/>
      <c r="F21" s="17"/>
      <c r="G21" s="18"/>
      <c r="H21" s="19"/>
      <c r="I21" s="117"/>
      <c r="J21" s="147"/>
      <c r="K21" s="152"/>
      <c r="L21" s="117"/>
      <c r="M21" s="117"/>
    </row>
    <row r="22" spans="1:13" x14ac:dyDescent="0.2">
      <c r="A22" s="117"/>
      <c r="B22" s="15" t="str">
        <f>"Si " &amp; $C$9 &amp; " litros se añaden al batch actual (se muestran en rojo) la humedad total será " &amp; ROUND((($C$9+$H$9)/$F$3)*100,2) &amp; "%" &amp; " y la relación w/c será " &amp; ROUND(($C$9+$H$9)/$F$8,2) &amp; "."</f>
        <v>Si 135 litros se añaden al batch actual (se muestran en rojo) la humedad total será 10.06% y la relación w/c será 0.64.</v>
      </c>
      <c r="C22" s="16"/>
      <c r="D22" s="16"/>
      <c r="E22" s="16"/>
      <c r="F22" s="17"/>
      <c r="G22" s="18"/>
      <c r="H22" s="19"/>
      <c r="I22" s="117"/>
      <c r="J22" s="148"/>
      <c r="K22" s="149"/>
      <c r="L22" s="117"/>
      <c r="M22" s="117"/>
    </row>
    <row r="23" spans="1:13" ht="12.75" customHeight="1" x14ac:dyDescent="0.2">
      <c r="A23" s="117"/>
      <c r="B23" s="15"/>
      <c r="C23" s="16"/>
      <c r="D23" s="16"/>
      <c r="E23" s="16"/>
      <c r="F23" s="17"/>
      <c r="G23" s="18"/>
      <c r="H23" s="19"/>
      <c r="I23" s="117"/>
      <c r="J23" s="147"/>
      <c r="K23" s="148"/>
      <c r="L23" s="117"/>
      <c r="M23" s="117"/>
    </row>
    <row r="24" spans="1:13" ht="12" customHeight="1" x14ac:dyDescent="0.2">
      <c r="A24" s="117"/>
      <c r="B24" s="15" t="s">
        <v>40</v>
      </c>
      <c r="C24" s="16"/>
      <c r="D24" s="16"/>
      <c r="E24" s="16"/>
      <c r="F24" s="17"/>
      <c r="G24" s="18"/>
      <c r="H24" s="19"/>
      <c r="I24" s="117"/>
      <c r="J24" s="153" t="s">
        <v>21</v>
      </c>
      <c r="K24" s="145" t="s">
        <v>26</v>
      </c>
      <c r="L24" s="117"/>
      <c r="M24" s="117"/>
    </row>
    <row r="25" spans="1:13" ht="11.25" customHeight="1" x14ac:dyDescent="0.2">
      <c r="A25" s="117"/>
      <c r="B25" s="399"/>
      <c r="C25" s="400"/>
      <c r="D25" s="400"/>
      <c r="E25" s="400"/>
      <c r="F25" s="400"/>
      <c r="G25" s="400"/>
      <c r="H25" s="401"/>
      <c r="I25" s="117"/>
      <c r="J25" s="147"/>
      <c r="K25" s="148"/>
      <c r="L25" s="117"/>
      <c r="M25" s="117"/>
    </row>
    <row r="26" spans="1:13" ht="14.25" customHeight="1" x14ac:dyDescent="0.2">
      <c r="A26" s="117"/>
      <c r="B26" s="402" t="str">
        <f>"En orden de mantener la correcta relación w/c solo " &amp; INT($F$9) &amp; " litros de agua deben ser adicionados y no los originales " &amp; $C$9 &amp; " litros."</f>
        <v>En orden de mantener la correcta relación w/c solo 47 litros de agua deben ser adicionados y no los originales 135 litros.</v>
      </c>
      <c r="C26" s="403"/>
      <c r="D26" s="403"/>
      <c r="E26" s="403"/>
      <c r="F26" s="403"/>
      <c r="G26" s="403"/>
      <c r="H26" s="404"/>
      <c r="I26" s="117"/>
      <c r="J26" s="147"/>
      <c r="K26" s="148"/>
      <c r="L26" s="117"/>
      <c r="M26" s="117"/>
    </row>
    <row r="27" spans="1:13" ht="12.75" customHeight="1" x14ac:dyDescent="0.2">
      <c r="A27" s="117"/>
      <c r="B27" s="20"/>
      <c r="C27" s="21"/>
      <c r="D27" s="21"/>
      <c r="E27" s="21"/>
      <c r="F27" s="21"/>
      <c r="G27" s="21"/>
      <c r="H27" s="22"/>
      <c r="I27" s="117"/>
      <c r="J27" s="147"/>
      <c r="K27" s="148"/>
      <c r="L27" s="117"/>
      <c r="M27" s="117"/>
    </row>
    <row r="28" spans="1:13" ht="41.25" customHeight="1" x14ac:dyDescent="0.2">
      <c r="A28" s="117"/>
      <c r="B28" s="346" t="str">
        <f>"Si el agua se reduce para mantener la calidad este es un uso ineficiente de cemento (bajo rendimiento), "&amp;$C$8&amp;"kg  de  cemento son usados para hacer solo "&amp;ROUND($F$3,0)&amp;"kg de concreto instantáneo "&amp;$C$3&amp;"kg."</f>
        <v>Si el agua se reduce para mantener la calidad este es un uso ineficiente de cemento (bajo rendimiento), 350kg  de  cemento son usados para hacer solo 2212kg de concreto instantáneo 2300kg.</v>
      </c>
      <c r="C28" s="341"/>
      <c r="D28" s="341"/>
      <c r="E28" s="341"/>
      <c r="F28" s="341"/>
      <c r="G28" s="341"/>
      <c r="H28" s="342"/>
      <c r="I28" s="117"/>
      <c r="J28" s="147"/>
      <c r="K28" s="148"/>
      <c r="L28" s="117"/>
      <c r="M28" s="117"/>
    </row>
    <row r="29" spans="1:13" ht="13.5" customHeight="1" x14ac:dyDescent="0.2">
      <c r="A29" s="117"/>
      <c r="B29" s="20"/>
      <c r="C29" s="21"/>
      <c r="D29" s="21"/>
      <c r="E29" s="21"/>
      <c r="F29" s="21"/>
      <c r="G29" s="21"/>
      <c r="H29" s="22"/>
      <c r="I29" s="117"/>
      <c r="J29" s="147"/>
      <c r="K29" s="148"/>
      <c r="L29" s="117"/>
      <c r="M29" s="117"/>
    </row>
    <row r="30" spans="1:13" ht="13.5" customHeight="1" x14ac:dyDescent="0.2">
      <c r="A30" s="117"/>
      <c r="B30" s="359" t="s">
        <v>128</v>
      </c>
      <c r="C30" s="360"/>
      <c r="D30" s="360"/>
      <c r="E30" s="360"/>
      <c r="F30" s="360"/>
      <c r="G30" s="360"/>
      <c r="H30" s="361"/>
      <c r="I30" s="117"/>
      <c r="J30" s="147"/>
      <c r="K30" s="148"/>
      <c r="L30" s="117"/>
      <c r="M30" s="117"/>
    </row>
    <row r="31" spans="1:13" ht="13.5" customHeight="1" x14ac:dyDescent="0.2">
      <c r="A31" s="117"/>
      <c r="B31" s="20"/>
      <c r="C31" s="21"/>
      <c r="D31" s="21"/>
      <c r="E31" s="21"/>
      <c r="F31" s="21"/>
      <c r="G31" s="21"/>
      <c r="H31" s="22"/>
      <c r="I31" s="117"/>
      <c r="J31" s="147"/>
      <c r="K31" s="148"/>
      <c r="L31" s="117"/>
      <c r="M31" s="117"/>
    </row>
    <row r="32" spans="1:13" ht="13.5" customHeight="1" x14ac:dyDescent="0.2">
      <c r="A32" s="117"/>
      <c r="B32" s="23" t="s">
        <v>56</v>
      </c>
      <c r="C32" s="24"/>
      <c r="D32" s="25"/>
      <c r="E32" s="25"/>
      <c r="F32" s="26">
        <f>ROUND($D$54,0)</f>
        <v>16</v>
      </c>
      <c r="G32" s="177" t="s">
        <v>31</v>
      </c>
      <c r="H32" s="22"/>
      <c r="I32" s="117"/>
      <c r="J32" s="147"/>
      <c r="K32" s="148"/>
      <c r="L32" s="117"/>
      <c r="M32" s="117"/>
    </row>
    <row r="33" spans="1:13" ht="13.5" customHeight="1" x14ac:dyDescent="0.2">
      <c r="A33" s="117"/>
      <c r="B33" s="346" t="s">
        <v>57</v>
      </c>
      <c r="C33" s="341"/>
      <c r="D33" s="341"/>
      <c r="E33" s="341"/>
      <c r="F33" s="71">
        <f>E61</f>
        <v>377.51641772892265</v>
      </c>
      <c r="G33" s="21" t="s">
        <v>48</v>
      </c>
      <c r="H33" s="22"/>
      <c r="I33" s="117"/>
      <c r="J33" s="147"/>
      <c r="K33" s="148"/>
      <c r="L33" s="117"/>
      <c r="M33" s="117"/>
    </row>
    <row r="34" spans="1:13" ht="13.5" customHeight="1" x14ac:dyDescent="0.2">
      <c r="A34" s="117"/>
      <c r="B34" s="20"/>
      <c r="C34" s="21"/>
      <c r="D34" s="27"/>
      <c r="E34" s="25"/>
      <c r="F34" s="72"/>
      <c r="G34" s="21"/>
      <c r="H34" s="22"/>
      <c r="I34" s="117"/>
      <c r="J34" s="147"/>
      <c r="K34" s="148"/>
      <c r="L34" s="117"/>
      <c r="M34" s="117"/>
    </row>
    <row r="35" spans="1:13" s="73" customFormat="1" ht="18" customHeight="1" x14ac:dyDescent="0.2">
      <c r="A35" s="120"/>
      <c r="B35" s="346" t="s">
        <v>55</v>
      </c>
      <c r="C35" s="341"/>
      <c r="D35" s="341"/>
      <c r="E35" s="28" t="str">
        <f>+$F$13</f>
        <v>U$</v>
      </c>
      <c r="F35" s="71">
        <f>$G$61</f>
        <v>30201.31341831381</v>
      </c>
      <c r="G35" s="29"/>
      <c r="H35" s="30"/>
      <c r="I35" s="120"/>
      <c r="J35" s="154"/>
      <c r="K35" s="155"/>
      <c r="L35" s="120"/>
      <c r="M35" s="120"/>
    </row>
    <row r="36" spans="1:13" ht="14.25" customHeight="1" x14ac:dyDescent="0.2">
      <c r="A36" s="117"/>
      <c r="B36" s="346" t="s">
        <v>58</v>
      </c>
      <c r="C36" s="341"/>
      <c r="D36" s="341"/>
      <c r="E36" s="341"/>
      <c r="F36" s="74">
        <f>$D$53</f>
        <v>4.4942430682014603E-2</v>
      </c>
      <c r="G36" s="341"/>
      <c r="H36" s="342"/>
      <c r="I36" s="117"/>
      <c r="J36" s="147"/>
      <c r="K36" s="148"/>
      <c r="L36" s="117"/>
      <c r="M36" s="117"/>
    </row>
    <row r="37" spans="1:13" ht="14.25" customHeight="1" x14ac:dyDescent="0.2">
      <c r="A37" s="117"/>
      <c r="B37" s="346" t="s">
        <v>59</v>
      </c>
      <c r="C37" s="341"/>
      <c r="D37" s="341"/>
      <c r="E37" s="341"/>
      <c r="F37" s="74">
        <f>(H9/C3)</f>
        <v>3.8103365143447115E-2</v>
      </c>
      <c r="G37" s="21"/>
      <c r="H37" s="22"/>
      <c r="I37" s="117"/>
      <c r="J37" s="147"/>
      <c r="K37" s="148"/>
      <c r="L37" s="117"/>
      <c r="M37" s="117"/>
    </row>
    <row r="38" spans="1:13" ht="14.25" customHeight="1" x14ac:dyDescent="0.2">
      <c r="A38" s="117"/>
      <c r="B38" s="346" t="s">
        <v>43</v>
      </c>
      <c r="C38" s="341"/>
      <c r="D38" s="341"/>
      <c r="E38" s="341"/>
      <c r="F38" s="26">
        <f>ROUND($C$3-$F$3,0)</f>
        <v>88</v>
      </c>
      <c r="G38" s="341" t="s">
        <v>11</v>
      </c>
      <c r="H38" s="342"/>
      <c r="I38" s="117"/>
      <c r="J38" s="147"/>
      <c r="K38" s="148"/>
      <c r="L38" s="117"/>
      <c r="M38" s="117"/>
    </row>
    <row r="39" spans="1:13" ht="14.25" customHeight="1" x14ac:dyDescent="0.2">
      <c r="A39" s="117"/>
      <c r="B39" s="346"/>
      <c r="C39" s="341"/>
      <c r="D39" s="341"/>
      <c r="E39" s="341"/>
      <c r="F39" s="26"/>
      <c r="G39" s="21"/>
      <c r="H39" s="22"/>
      <c r="I39" s="117"/>
      <c r="J39" s="147"/>
      <c r="K39" s="148"/>
      <c r="L39" s="117"/>
      <c r="M39" s="117"/>
    </row>
    <row r="40" spans="1:13" x14ac:dyDescent="0.2">
      <c r="A40" s="117"/>
      <c r="B40" s="396" t="s">
        <v>49</v>
      </c>
      <c r="C40" s="397"/>
      <c r="D40" s="397"/>
      <c r="E40" s="397"/>
      <c r="F40" s="397"/>
      <c r="G40" s="397"/>
      <c r="H40" s="398"/>
      <c r="I40" s="117"/>
      <c r="J40" s="147"/>
      <c r="K40" s="148"/>
      <c r="L40" s="117"/>
      <c r="M40" s="117"/>
    </row>
    <row r="41" spans="1:13" ht="29.25" customHeight="1" x14ac:dyDescent="0.2">
      <c r="A41" s="117"/>
      <c r="B41" s="346" t="str">
        <f>"Si se va a utilizar el sistema de mezclador Hydro-Control, la relación w / c se corrige automáticamente y se mantendría en " &amp;ROUND($C$11,2) &amp; " pero no estaría maximizando el uso del cemento que resulta en bajo rendimiento."</f>
        <v>Si se va a utilizar el sistema de mezclador Hydro-Control, la relación w / c se corrige automáticamente y se mantendría en 0.39 pero no estaría maximizando el uso del cemento que resulta en bajo rendimiento.</v>
      </c>
      <c r="C41" s="341"/>
      <c r="D41" s="341"/>
      <c r="E41" s="341"/>
      <c r="F41" s="341"/>
      <c r="G41" s="341"/>
      <c r="H41" s="342"/>
      <c r="I41" s="117"/>
      <c r="J41" s="147"/>
      <c r="K41" s="148"/>
      <c r="L41" s="117"/>
      <c r="M41" s="117"/>
    </row>
    <row r="42" spans="1:13" ht="42" customHeight="1" x14ac:dyDescent="0.2">
      <c r="A42" s="117"/>
      <c r="B42" s="381" t="s">
        <v>129</v>
      </c>
      <c r="C42" s="382"/>
      <c r="D42" s="382"/>
      <c r="E42" s="382"/>
      <c r="F42" s="382"/>
      <c r="G42" s="382"/>
      <c r="H42" s="383"/>
      <c r="I42" s="117"/>
      <c r="J42" s="147"/>
      <c r="K42" s="148"/>
      <c r="L42" s="117"/>
      <c r="M42" s="117"/>
    </row>
    <row r="43" spans="1:13" ht="9" customHeight="1" x14ac:dyDescent="0.2">
      <c r="A43" s="117"/>
      <c r="B43" s="31"/>
      <c r="C43" s="32"/>
      <c r="D43" s="32"/>
      <c r="E43" s="32"/>
      <c r="F43" s="32"/>
      <c r="G43" s="32"/>
      <c r="H43" s="33"/>
      <c r="I43" s="117"/>
      <c r="J43" s="147"/>
      <c r="K43" s="148"/>
      <c r="L43" s="117"/>
      <c r="M43" s="117"/>
    </row>
    <row r="44" spans="1:13" ht="14.25" customHeight="1" x14ac:dyDescent="0.2">
      <c r="A44" s="117"/>
      <c r="B44" s="381" t="s">
        <v>50</v>
      </c>
      <c r="C44" s="382"/>
      <c r="D44" s="382"/>
      <c r="E44" s="382"/>
      <c r="F44" s="382"/>
      <c r="G44" s="382"/>
      <c r="H44" s="383"/>
      <c r="I44" s="117"/>
      <c r="J44" s="147"/>
      <c r="K44" s="145"/>
      <c r="L44" s="117"/>
      <c r="M44" s="117"/>
    </row>
    <row r="45" spans="1:13" ht="11.25" customHeight="1" x14ac:dyDescent="0.2">
      <c r="A45" s="117"/>
      <c r="B45" s="381"/>
      <c r="C45" s="382"/>
      <c r="D45" s="382"/>
      <c r="E45" s="382"/>
      <c r="F45" s="382"/>
      <c r="G45" s="382"/>
      <c r="H45" s="383"/>
      <c r="I45" s="117"/>
      <c r="J45" s="147"/>
      <c r="K45" s="145"/>
      <c r="L45" s="117"/>
      <c r="M45" s="117"/>
    </row>
    <row r="46" spans="1:13" x14ac:dyDescent="0.2">
      <c r="A46" s="117"/>
      <c r="B46" s="359" t="s">
        <v>44</v>
      </c>
      <c r="C46" s="360"/>
      <c r="D46" s="360"/>
      <c r="E46" s="360"/>
      <c r="F46" s="360"/>
      <c r="G46" s="360"/>
      <c r="H46" s="361"/>
      <c r="I46" s="117"/>
      <c r="J46" s="147"/>
      <c r="K46" s="148"/>
      <c r="L46" s="117"/>
      <c r="M46" s="117"/>
    </row>
    <row r="47" spans="1:13" ht="12.75" customHeight="1" x14ac:dyDescent="0.2">
      <c r="A47" s="117"/>
      <c r="B47" s="346" t="s">
        <v>130</v>
      </c>
      <c r="C47" s="341"/>
      <c r="D47" s="341"/>
      <c r="E47" s="341"/>
      <c r="F47" s="341"/>
      <c r="G47" s="341"/>
      <c r="H47" s="342"/>
      <c r="I47" s="117"/>
      <c r="J47" s="147"/>
      <c r="K47" s="148"/>
      <c r="L47" s="117"/>
      <c r="M47" s="117"/>
    </row>
    <row r="48" spans="1:13" ht="12.75" customHeight="1" thickBot="1" x14ac:dyDescent="0.25">
      <c r="A48" s="117"/>
      <c r="B48" s="384"/>
      <c r="C48" s="385"/>
      <c r="D48" s="385"/>
      <c r="E48" s="385"/>
      <c r="F48" s="385"/>
      <c r="G48" s="385"/>
      <c r="H48" s="386"/>
      <c r="I48" s="117"/>
      <c r="J48" s="147"/>
      <c r="K48" s="148"/>
      <c r="L48" s="117"/>
      <c r="M48" s="117"/>
    </row>
    <row r="49" spans="1:13" ht="17.25" customHeight="1" thickBot="1" x14ac:dyDescent="0.25">
      <c r="A49" s="117"/>
      <c r="B49" s="124"/>
      <c r="C49" s="125"/>
      <c r="D49" s="126"/>
      <c r="E49" s="117"/>
      <c r="F49" s="118"/>
      <c r="G49" s="118"/>
      <c r="H49" s="118"/>
      <c r="I49" s="117"/>
      <c r="J49" s="147"/>
      <c r="K49" s="148"/>
      <c r="L49" s="117"/>
      <c r="M49" s="117"/>
    </row>
    <row r="50" spans="1:13" ht="13.5" thickBot="1" x14ac:dyDescent="0.25">
      <c r="A50" s="117"/>
      <c r="B50" s="75" t="s">
        <v>46</v>
      </c>
      <c r="C50" s="76"/>
      <c r="D50" s="77"/>
      <c r="E50" s="77"/>
      <c r="F50" s="78"/>
      <c r="G50" s="78"/>
      <c r="H50" s="79"/>
      <c r="I50" s="117"/>
      <c r="J50" s="147"/>
      <c r="K50" s="148"/>
      <c r="L50" s="117"/>
      <c r="M50" s="117"/>
    </row>
    <row r="51" spans="1:13" x14ac:dyDescent="0.2">
      <c r="A51" s="117"/>
      <c r="B51" s="34" t="str">
        <f xml:space="preserve"> $C$8 &amp; "kg  de Cemento en vez de …………..."</f>
        <v>350kg  de Cemento en vez de …………...</v>
      </c>
      <c r="C51" s="80"/>
      <c r="D51" s="35">
        <f>SUM(C5:C7)</f>
        <v>1950</v>
      </c>
      <c r="E51" s="183" t="s">
        <v>113</v>
      </c>
      <c r="F51" s="70"/>
      <c r="G51" s="96" t="s">
        <v>114</v>
      </c>
      <c r="H51" s="81"/>
      <c r="I51" s="117"/>
      <c r="J51" s="147"/>
      <c r="K51" s="148"/>
      <c r="L51" s="117"/>
      <c r="M51" s="117"/>
    </row>
    <row r="52" spans="1:13" x14ac:dyDescent="0.2">
      <c r="A52" s="117"/>
      <c r="B52" s="34" t="str">
        <f xml:space="preserve"> $C$8 &amp; "kg de cemento en vez de…………..."</f>
        <v>350kg de cemento en vez de…………...</v>
      </c>
      <c r="C52" s="80"/>
      <c r="D52" s="35">
        <f>SUM(F5:F7)</f>
        <v>1862.3622601700715</v>
      </c>
      <c r="E52" s="183" t="s">
        <v>113</v>
      </c>
      <c r="F52" s="70"/>
      <c r="G52" s="96" t="s">
        <v>115</v>
      </c>
      <c r="H52" s="81"/>
      <c r="I52" s="117"/>
      <c r="J52" s="147"/>
      <c r="K52" s="148"/>
      <c r="L52" s="117"/>
      <c r="M52" s="117"/>
    </row>
    <row r="53" spans="1:13" x14ac:dyDescent="0.2">
      <c r="A53" s="117"/>
      <c r="B53" s="92" t="s">
        <v>111</v>
      </c>
      <c r="C53" s="80"/>
      <c r="D53" s="82">
        <f>(D51-D52)/D51</f>
        <v>4.4942430682014603E-2</v>
      </c>
      <c r="E53" s="80"/>
      <c r="F53" s="70"/>
      <c r="G53" s="70"/>
      <c r="H53" s="81"/>
      <c r="I53" s="117"/>
      <c r="J53" s="147"/>
      <c r="K53" s="148"/>
      <c r="L53" s="117"/>
      <c r="M53" s="117"/>
    </row>
    <row r="54" spans="1:13" ht="13.5" thickBot="1" x14ac:dyDescent="0.25">
      <c r="A54" s="117"/>
      <c r="B54" s="98" t="s">
        <v>112</v>
      </c>
      <c r="C54" s="83"/>
      <c r="D54" s="84">
        <f>D53*C8</f>
        <v>15.72985073870511</v>
      </c>
      <c r="E54" s="83"/>
      <c r="F54" s="85"/>
      <c r="G54" s="85"/>
      <c r="H54" s="86"/>
      <c r="I54" s="117"/>
      <c r="J54" s="147"/>
      <c r="K54" s="148"/>
      <c r="L54" s="117"/>
      <c r="M54" s="117"/>
    </row>
    <row r="55" spans="1:13" ht="13.5" thickBot="1" x14ac:dyDescent="0.25">
      <c r="A55" s="117"/>
      <c r="B55" s="127"/>
      <c r="C55" s="127"/>
      <c r="D55" s="127"/>
      <c r="E55" s="127"/>
      <c r="F55" s="128"/>
      <c r="G55" s="128"/>
      <c r="H55" s="128"/>
      <c r="I55" s="117"/>
      <c r="J55" s="147"/>
      <c r="K55" s="148"/>
      <c r="L55" s="117"/>
      <c r="M55" s="117"/>
    </row>
    <row r="56" spans="1:13" x14ac:dyDescent="0.2">
      <c r="A56" s="117"/>
      <c r="B56" s="87" t="s">
        <v>9</v>
      </c>
      <c r="C56" s="102"/>
      <c r="D56" s="102"/>
      <c r="E56" s="102"/>
      <c r="F56" s="39" t="s">
        <v>10</v>
      </c>
      <c r="G56" s="39" t="str">
        <f>+$F$13</f>
        <v>U$</v>
      </c>
      <c r="H56" s="41">
        <f>$C$14</f>
        <v>80</v>
      </c>
      <c r="I56" s="117"/>
      <c r="J56" s="147"/>
      <c r="K56" s="148"/>
      <c r="L56" s="117"/>
      <c r="M56" s="117"/>
    </row>
    <row r="57" spans="1:13" x14ac:dyDescent="0.2">
      <c r="A57" s="117"/>
      <c r="B57" s="92" t="s">
        <v>11</v>
      </c>
      <c r="C57" s="36">
        <f>D54</f>
        <v>15.72985073870511</v>
      </c>
      <c r="D57" s="94" t="s">
        <v>2</v>
      </c>
      <c r="E57" s="37">
        <f>C57/1000</f>
        <v>1.5729850738705111E-2</v>
      </c>
      <c r="F57" s="38" t="str">
        <f>+$F$13</f>
        <v>U$</v>
      </c>
      <c r="G57" s="40">
        <f>$H$56*E57</f>
        <v>1.2583880590964089</v>
      </c>
      <c r="H57" s="97"/>
      <c r="I57" s="117"/>
      <c r="J57" s="147"/>
      <c r="K57" s="148"/>
      <c r="L57" s="117"/>
      <c r="M57" s="117"/>
    </row>
    <row r="58" spans="1:13" x14ac:dyDescent="0.2">
      <c r="A58" s="117"/>
      <c r="B58" s="92" t="s">
        <v>12</v>
      </c>
      <c r="C58" s="36">
        <f>C13*C57</f>
        <v>1887.5820886446131</v>
      </c>
      <c r="D58" s="94" t="s">
        <v>2</v>
      </c>
      <c r="E58" s="37">
        <f>C58/1000</f>
        <v>1.8875820886446131</v>
      </c>
      <c r="F58" s="38" t="str">
        <f>+$F$13</f>
        <v>U$</v>
      </c>
      <c r="G58" s="40">
        <f>$H$56*E58</f>
        <v>151.00656709156905</v>
      </c>
      <c r="H58" s="97"/>
      <c r="I58" s="117"/>
      <c r="J58" s="147"/>
      <c r="K58" s="148"/>
      <c r="L58" s="117"/>
      <c r="M58" s="117"/>
    </row>
    <row r="59" spans="1:13" x14ac:dyDescent="0.2">
      <c r="A59" s="117"/>
      <c r="B59" s="92" t="s">
        <v>13</v>
      </c>
      <c r="C59" s="36">
        <f>5*C58</f>
        <v>9437.9104432230652</v>
      </c>
      <c r="D59" s="94" t="s">
        <v>2</v>
      </c>
      <c r="E59" s="37">
        <f>C59/1000</f>
        <v>9.4379104432230658</v>
      </c>
      <c r="F59" s="38" t="str">
        <f>+$F$13</f>
        <v>U$</v>
      </c>
      <c r="G59" s="40">
        <f>$H$56*E59</f>
        <v>755.03283545784529</v>
      </c>
      <c r="H59" s="97"/>
      <c r="I59" s="117"/>
      <c r="J59" s="147"/>
      <c r="K59" s="148"/>
      <c r="L59" s="117"/>
      <c r="M59" s="117"/>
    </row>
    <row r="60" spans="1:13" x14ac:dyDescent="0.2">
      <c r="A60" s="117"/>
      <c r="B60" s="92" t="s">
        <v>14</v>
      </c>
      <c r="C60" s="36">
        <f>4*C59</f>
        <v>37751.641772892261</v>
      </c>
      <c r="D60" s="94" t="s">
        <v>2</v>
      </c>
      <c r="E60" s="37">
        <f>C60/1000</f>
        <v>37.751641772892263</v>
      </c>
      <c r="F60" s="38" t="str">
        <f>+$F$13</f>
        <v>U$</v>
      </c>
      <c r="G60" s="40">
        <f>$H$56*E60</f>
        <v>3020.1313418313812</v>
      </c>
      <c r="H60" s="97"/>
      <c r="I60" s="117"/>
      <c r="J60" s="147"/>
      <c r="K60" s="148"/>
      <c r="L60" s="117"/>
      <c r="M60" s="117"/>
    </row>
    <row r="61" spans="1:13" ht="13.5" thickBot="1" x14ac:dyDescent="0.25">
      <c r="A61" s="117"/>
      <c r="B61" s="98" t="s">
        <v>15</v>
      </c>
      <c r="C61" s="103">
        <f>C59*40</f>
        <v>377516.41772892262</v>
      </c>
      <c r="D61" s="104" t="s">
        <v>2</v>
      </c>
      <c r="E61" s="105">
        <f>C61/1000</f>
        <v>377.51641772892265</v>
      </c>
      <c r="F61" s="106" t="str">
        <f>+$F$13</f>
        <v>U$</v>
      </c>
      <c r="G61" s="107">
        <f>$H$56*E61</f>
        <v>30201.31341831381</v>
      </c>
      <c r="H61" s="101"/>
      <c r="I61" s="117"/>
      <c r="J61" s="147"/>
      <c r="K61" s="148"/>
      <c r="L61" s="117"/>
      <c r="M61" s="117"/>
    </row>
    <row r="62" spans="1:13" x14ac:dyDescent="0.2">
      <c r="A62" s="117"/>
      <c r="B62" s="127"/>
      <c r="C62" s="129"/>
      <c r="D62" s="130"/>
      <c r="E62" s="131"/>
      <c r="F62" s="132"/>
      <c r="G62" s="133"/>
      <c r="H62" s="128"/>
      <c r="I62" s="117"/>
      <c r="J62" s="147"/>
      <c r="K62" s="148"/>
      <c r="L62" s="117"/>
      <c r="M62" s="117"/>
    </row>
    <row r="63" spans="1:13" x14ac:dyDescent="0.2">
      <c r="A63" s="117"/>
      <c r="B63" s="134" t="s">
        <v>36</v>
      </c>
      <c r="C63" s="117"/>
      <c r="D63" s="117"/>
      <c r="E63" s="117"/>
      <c r="F63" s="118"/>
      <c r="G63" s="118"/>
      <c r="H63" s="118"/>
      <c r="I63" s="117"/>
      <c r="J63" s="147"/>
      <c r="K63" s="148"/>
      <c r="L63" s="117"/>
      <c r="M63" s="117"/>
    </row>
    <row r="64" spans="1:13" s="108" customFormat="1" ht="25.5" customHeight="1" x14ac:dyDescent="0.2">
      <c r="A64" s="121"/>
      <c r="B64" s="390" t="s">
        <v>42</v>
      </c>
      <c r="C64" s="391"/>
      <c r="D64" s="391"/>
      <c r="E64" s="391"/>
      <c r="F64" s="391"/>
      <c r="G64" s="391"/>
      <c r="H64" s="392"/>
      <c r="I64" s="121"/>
      <c r="J64" s="156"/>
      <c r="K64" s="157"/>
      <c r="L64" s="121"/>
      <c r="M64" s="121"/>
    </row>
    <row r="65" spans="1:13" s="73" customFormat="1" ht="143.25" customHeight="1" x14ac:dyDescent="0.2">
      <c r="A65" s="120"/>
      <c r="B65" s="353" t="s">
        <v>37</v>
      </c>
      <c r="C65" s="354"/>
      <c r="D65" s="354"/>
      <c r="E65" s="354"/>
      <c r="F65" s="354"/>
      <c r="G65" s="354"/>
      <c r="H65" s="355"/>
      <c r="I65" s="120"/>
      <c r="J65" s="154"/>
      <c r="K65" s="155"/>
      <c r="L65" s="120"/>
      <c r="M65" s="120"/>
    </row>
    <row r="66" spans="1:13" s="73" customFormat="1" ht="109.5" customHeight="1" x14ac:dyDescent="0.2">
      <c r="A66" s="120"/>
      <c r="B66" s="350" t="s">
        <v>38</v>
      </c>
      <c r="C66" s="351"/>
      <c r="D66" s="351"/>
      <c r="E66" s="351"/>
      <c r="F66" s="351"/>
      <c r="G66" s="351"/>
      <c r="H66" s="352"/>
      <c r="I66" s="120"/>
      <c r="J66" s="154"/>
      <c r="K66" s="155"/>
      <c r="L66" s="120"/>
      <c r="M66" s="120"/>
    </row>
    <row r="67" spans="1:13" s="108" customFormat="1" ht="25.5" customHeight="1" x14ac:dyDescent="0.2">
      <c r="A67" s="121"/>
      <c r="B67" s="109" t="s">
        <v>39</v>
      </c>
      <c r="C67" s="110"/>
      <c r="D67" s="110"/>
      <c r="E67" s="110"/>
      <c r="F67" s="111"/>
      <c r="G67" s="111"/>
      <c r="H67" s="112"/>
      <c r="I67" s="121"/>
      <c r="J67" s="156"/>
      <c r="K67" s="157"/>
      <c r="L67" s="121"/>
      <c r="M67" s="121"/>
    </row>
    <row r="68" spans="1:13" s="108" customFormat="1" ht="25.5" customHeight="1" x14ac:dyDescent="0.2">
      <c r="A68" s="121"/>
      <c r="B68" s="109" t="s">
        <v>41</v>
      </c>
      <c r="C68" s="110"/>
      <c r="D68" s="110"/>
      <c r="E68" s="110"/>
      <c r="F68" s="111"/>
      <c r="G68" s="111"/>
      <c r="H68" s="112"/>
      <c r="I68" s="121"/>
      <c r="J68" s="156"/>
      <c r="K68" s="157"/>
      <c r="L68" s="121"/>
      <c r="M68" s="121"/>
    </row>
    <row r="69" spans="1:13" s="108" customFormat="1" ht="34.5" customHeight="1" x14ac:dyDescent="0.2">
      <c r="A69" s="121"/>
      <c r="B69" s="393" t="s">
        <v>47</v>
      </c>
      <c r="C69" s="394"/>
      <c r="D69" s="394"/>
      <c r="E69" s="394"/>
      <c r="F69" s="394"/>
      <c r="G69" s="394"/>
      <c r="H69" s="395"/>
      <c r="I69" s="121"/>
      <c r="J69" s="156"/>
      <c r="K69" s="157"/>
      <c r="L69" s="121"/>
      <c r="M69" s="121"/>
    </row>
    <row r="70" spans="1:13" x14ac:dyDescent="0.2">
      <c r="A70" s="117"/>
      <c r="B70" s="117"/>
      <c r="C70" s="117"/>
      <c r="D70" s="117"/>
      <c r="E70" s="117"/>
      <c r="F70" s="118"/>
      <c r="G70" s="118"/>
      <c r="H70" s="118"/>
      <c r="I70" s="117"/>
      <c r="J70" s="118"/>
      <c r="K70" s="117"/>
      <c r="L70" s="117"/>
      <c r="M70" s="117"/>
    </row>
    <row r="71" spans="1:13" x14ac:dyDescent="0.2">
      <c r="A71" s="117"/>
      <c r="B71" s="135"/>
      <c r="C71" s="135"/>
      <c r="D71" s="135"/>
      <c r="E71" s="135"/>
      <c r="F71" s="118"/>
      <c r="G71" s="118"/>
      <c r="H71" s="118"/>
      <c r="I71" s="117"/>
      <c r="J71" s="118"/>
      <c r="K71" s="117"/>
      <c r="L71" s="117"/>
      <c r="M71" s="117"/>
    </row>
    <row r="72" spans="1:13" x14ac:dyDescent="0.2">
      <c r="A72" s="117"/>
      <c r="B72" s="136"/>
      <c r="C72" s="137"/>
      <c r="D72" s="138"/>
      <c r="E72" s="135"/>
      <c r="F72" s="118"/>
      <c r="G72" s="118"/>
      <c r="H72" s="118"/>
      <c r="I72" s="117"/>
      <c r="J72" s="118"/>
      <c r="K72" s="117"/>
      <c r="L72" s="117"/>
      <c r="M72" s="117"/>
    </row>
    <row r="73" spans="1:13" x14ac:dyDescent="0.2">
      <c r="A73" s="117"/>
      <c r="B73" s="139"/>
      <c r="C73" s="135"/>
      <c r="D73" s="140"/>
      <c r="E73" s="135"/>
      <c r="F73" s="118"/>
      <c r="G73" s="118"/>
      <c r="H73" s="118"/>
      <c r="I73" s="117"/>
      <c r="J73" s="118"/>
      <c r="K73" s="117"/>
      <c r="L73" s="117"/>
      <c r="M73" s="117"/>
    </row>
    <row r="74" spans="1:13" x14ac:dyDescent="0.2">
      <c r="A74" s="117"/>
      <c r="B74" s="139"/>
      <c r="C74" s="135"/>
      <c r="D74" s="140"/>
      <c r="E74" s="135"/>
      <c r="F74" s="118"/>
      <c r="G74" s="118"/>
      <c r="H74" s="118"/>
      <c r="I74" s="117"/>
      <c r="J74" s="118"/>
      <c r="K74" s="117"/>
      <c r="L74" s="117"/>
      <c r="M74" s="117"/>
    </row>
    <row r="75" spans="1:13" x14ac:dyDescent="0.2">
      <c r="A75" s="117"/>
      <c r="B75" s="139"/>
      <c r="C75" s="135"/>
      <c r="D75" s="140"/>
      <c r="E75" s="135"/>
      <c r="F75" s="118"/>
      <c r="G75" s="118"/>
      <c r="H75" s="118"/>
      <c r="I75" s="117"/>
      <c r="J75" s="118"/>
      <c r="K75" s="117"/>
      <c r="L75" s="117"/>
      <c r="M75" s="117"/>
    </row>
    <row r="76" spans="1:13" ht="18.75" customHeight="1" x14ac:dyDescent="0.2">
      <c r="A76" s="117"/>
      <c r="B76" s="139" t="s">
        <v>28</v>
      </c>
      <c r="C76" s="135"/>
      <c r="D76" s="140"/>
      <c r="E76" s="135"/>
      <c r="F76" s="118"/>
      <c r="G76" s="118"/>
      <c r="H76" s="118"/>
      <c r="I76" s="117"/>
      <c r="J76" s="118"/>
      <c r="K76" s="117"/>
      <c r="L76" s="117"/>
      <c r="M76" s="117"/>
    </row>
    <row r="77" spans="1:13" ht="15" customHeight="1" x14ac:dyDescent="0.2">
      <c r="A77" s="117"/>
      <c r="B77" s="387" t="s">
        <v>54</v>
      </c>
      <c r="C77" s="388"/>
      <c r="D77" s="389"/>
      <c r="E77" s="135"/>
      <c r="F77" s="118"/>
      <c r="G77" s="118"/>
      <c r="H77" s="118"/>
      <c r="I77" s="117"/>
      <c r="J77" s="118"/>
      <c r="K77" s="117"/>
      <c r="L77" s="117"/>
      <c r="M77" s="117"/>
    </row>
    <row r="78" spans="1:13" x14ac:dyDescent="0.2">
      <c r="A78" s="117"/>
      <c r="B78" s="139"/>
      <c r="C78" s="135"/>
      <c r="D78" s="140"/>
      <c r="E78" s="135"/>
      <c r="F78" s="118"/>
      <c r="G78" s="118"/>
      <c r="H78" s="118"/>
      <c r="I78" s="117"/>
      <c r="J78" s="118"/>
      <c r="K78" s="117"/>
      <c r="L78" s="117"/>
      <c r="M78" s="117"/>
    </row>
    <row r="79" spans="1:13" x14ac:dyDescent="0.2">
      <c r="A79" s="117"/>
      <c r="B79" s="141"/>
      <c r="C79" s="142"/>
      <c r="D79" s="143"/>
      <c r="E79" s="117"/>
      <c r="F79" s="118"/>
      <c r="G79" s="118"/>
      <c r="H79" s="118"/>
      <c r="I79" s="117"/>
      <c r="J79" s="118"/>
      <c r="K79" s="117"/>
      <c r="L79" s="117"/>
      <c r="M79" s="117"/>
    </row>
    <row r="80" spans="1:13" x14ac:dyDescent="0.2">
      <c r="A80" s="117"/>
      <c r="B80" s="117"/>
      <c r="C80" s="117"/>
      <c r="D80" s="117"/>
      <c r="E80" s="117"/>
      <c r="F80" s="118"/>
      <c r="G80" s="118"/>
      <c r="H80" s="118"/>
      <c r="I80" s="117"/>
      <c r="J80" s="118"/>
      <c r="K80" s="117"/>
      <c r="L80" s="117"/>
      <c r="M80" s="117"/>
    </row>
    <row r="81" spans="1:13" x14ac:dyDescent="0.2">
      <c r="A81" s="117"/>
      <c r="B81" s="117"/>
      <c r="C81" s="117"/>
      <c r="D81" s="117"/>
      <c r="E81" s="117"/>
      <c r="F81" s="118"/>
      <c r="G81" s="118"/>
      <c r="H81" s="118"/>
      <c r="I81" s="117"/>
      <c r="J81" s="118"/>
      <c r="K81" s="117"/>
      <c r="L81" s="117"/>
      <c r="M81" s="117"/>
    </row>
  </sheetData>
  <sheetProtection selectLockedCells="1" selectUnlockedCells="1"/>
  <mergeCells count="25">
    <mergeCell ref="B25:H25"/>
    <mergeCell ref="B26:H26"/>
    <mergeCell ref="B28:H28"/>
    <mergeCell ref="B30:H30"/>
    <mergeCell ref="B33:E33"/>
    <mergeCell ref="B35:D35"/>
    <mergeCell ref="B36:E36"/>
    <mergeCell ref="G36:H36"/>
    <mergeCell ref="B37:E37"/>
    <mergeCell ref="B38:E38"/>
    <mergeCell ref="G38:H38"/>
    <mergeCell ref="B39:E39"/>
    <mergeCell ref="B40:H40"/>
    <mergeCell ref="B41:H41"/>
    <mergeCell ref="B42:H42"/>
    <mergeCell ref="B44:H44"/>
    <mergeCell ref="B45:H45"/>
    <mergeCell ref="B46:H46"/>
    <mergeCell ref="B47:H47"/>
    <mergeCell ref="B48:H48"/>
    <mergeCell ref="B77:D77"/>
    <mergeCell ref="B64:H64"/>
    <mergeCell ref="B65:H65"/>
    <mergeCell ref="B66:H66"/>
    <mergeCell ref="B69:H69"/>
  </mergeCells>
  <phoneticPr fontId="11" type="noConversion"/>
  <hyperlinks>
    <hyperlink ref="B77" r:id="rId1"/>
  </hyperlinks>
  <pageMargins left="0.75" right="0.75" top="1" bottom="1" header="0.5" footer="0.5"/>
  <pageSetup paperSize="9" orientation="portrait" r:id="rId2"/>
  <headerFooter alignWithMargins="0"/>
  <cellWatches>
    <cellWatch r="D3"/>
  </cellWatch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Notas</vt:lpstr>
      <vt:lpstr>Workings</vt:lpstr>
    </vt:vector>
  </TitlesOfParts>
  <Company>Hydronix Germany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Thomas</dc:creator>
  <cp:lastModifiedBy>Melany George</cp:lastModifiedBy>
  <cp:lastPrinted>2008-05-06T10:24:39Z</cp:lastPrinted>
  <dcterms:created xsi:type="dcterms:W3CDTF">2006-03-23T10:27:37Z</dcterms:created>
  <dcterms:modified xsi:type="dcterms:W3CDTF">2016-08-08T13:23:30Z</dcterms:modified>
</cp:coreProperties>
</file>