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05" yWindow="720" windowWidth="15150" windowHeight="11640"/>
  </bookViews>
  <sheets>
    <sheet name="Main" sheetId="1" r:id="rId1"/>
    <sheet name="Notes" sheetId="2" r:id="rId2"/>
    <sheet name="Workings" sheetId="3" state="hidden" r:id="rId3"/>
  </sheets>
  <calcPr calcId="145621"/>
</workbook>
</file>

<file path=xl/calcChain.xml><?xml version="1.0" encoding="utf-8"?>
<calcChain xmlns="http://schemas.openxmlformats.org/spreadsheetml/2006/main">
  <c r="B77" i="1" l="1"/>
  <c r="B76" i="1"/>
  <c r="B41" i="3"/>
  <c r="B41" i="1" s="1"/>
  <c r="C5" i="3"/>
  <c r="C6" i="3"/>
  <c r="C7" i="3"/>
  <c r="C8" i="3"/>
  <c r="C3" i="3"/>
  <c r="C3" i="1" s="1"/>
  <c r="G5" i="3"/>
  <c r="F5" i="3"/>
  <c r="H5" i="3" s="1"/>
  <c r="G6" i="3"/>
  <c r="F6" i="3" s="1"/>
  <c r="G7" i="3"/>
  <c r="F7" i="3"/>
  <c r="G8" i="3"/>
  <c r="F8" i="3"/>
  <c r="F8" i="1" s="1"/>
  <c r="H7" i="3"/>
  <c r="D51" i="3"/>
  <c r="D51" i="1" s="1"/>
  <c r="C13" i="3"/>
  <c r="C14" i="3"/>
  <c r="H56" i="3"/>
  <c r="H56" i="1" s="1"/>
  <c r="B52" i="3"/>
  <c r="B52" i="1" s="1"/>
  <c r="B51" i="3"/>
  <c r="B51" i="1" s="1"/>
  <c r="C11" i="3"/>
  <c r="B21" i="3" s="1"/>
  <c r="B21" i="1" s="1"/>
  <c r="E52" i="1"/>
  <c r="E51" i="1"/>
  <c r="E17" i="1"/>
  <c r="G11" i="1"/>
  <c r="D17" i="1"/>
  <c r="C17" i="3"/>
  <c r="C18" i="3"/>
  <c r="D17" i="3"/>
  <c r="F13" i="3"/>
  <c r="G56" i="3" s="1"/>
  <c r="G56" i="1" s="1"/>
  <c r="F61" i="3"/>
  <c r="F61" i="1" s="1"/>
  <c r="H7" i="1"/>
  <c r="F7" i="1"/>
  <c r="H5" i="1" l="1"/>
  <c r="F6" i="1"/>
  <c r="H6" i="3"/>
  <c r="H6" i="1" s="1"/>
  <c r="B28" i="3"/>
  <c r="B28" i="1" s="1"/>
  <c r="C11" i="1"/>
  <c r="E35" i="3"/>
  <c r="F3" i="3"/>
  <c r="F38" i="3" s="1"/>
  <c r="F38" i="1" s="1"/>
  <c r="F59" i="3"/>
  <c r="F59" i="1" s="1"/>
  <c r="F58" i="3"/>
  <c r="F58" i="1" s="1"/>
  <c r="D53" i="3"/>
  <c r="F60" i="3"/>
  <c r="F60" i="1" s="1"/>
  <c r="H8" i="3"/>
  <c r="H8" i="1" s="1"/>
  <c r="F5" i="1"/>
  <c r="F57" i="3"/>
  <c r="F57" i="1" s="1"/>
  <c r="D52" i="3"/>
  <c r="D52" i="1" s="1"/>
  <c r="D53" i="1" l="1"/>
  <c r="F36" i="3"/>
  <c r="F36" i="1" s="1"/>
  <c r="D54" i="3"/>
  <c r="H9" i="3"/>
  <c r="F9" i="3"/>
  <c r="C57" i="3" l="1"/>
  <c r="F32" i="3"/>
  <c r="F32" i="1" s="1"/>
  <c r="D54" i="1"/>
  <c r="F9" i="1"/>
  <c r="F11" i="3"/>
  <c r="B26" i="3"/>
  <c r="B26" i="1" s="1"/>
  <c r="H9" i="1"/>
  <c r="B22" i="3"/>
  <c r="B22" i="1" s="1"/>
  <c r="F37" i="3"/>
  <c r="F37" i="1" s="1"/>
  <c r="C58" i="3" l="1"/>
  <c r="C57" i="1"/>
  <c r="E57" i="3"/>
  <c r="G57" i="3" l="1"/>
  <c r="G57" i="1" s="1"/>
  <c r="E57" i="1"/>
  <c r="C59" i="3"/>
  <c r="C58" i="1"/>
  <c r="E58" i="3"/>
  <c r="G58" i="3" l="1"/>
  <c r="G58" i="1" s="1"/>
  <c r="E58" i="1"/>
  <c r="C61" i="3"/>
  <c r="C60" i="3"/>
  <c r="C59" i="1"/>
  <c r="E59" i="3"/>
  <c r="E59" i="1" l="1"/>
  <c r="G59" i="3"/>
  <c r="G59" i="1" s="1"/>
  <c r="E60" i="3"/>
  <c r="C60" i="1"/>
  <c r="C61" i="1"/>
  <c r="E61" i="3"/>
  <c r="F33" i="3" l="1"/>
  <c r="F33" i="1" s="1"/>
  <c r="G61" i="3"/>
  <c r="E61" i="1"/>
  <c r="E60" i="1"/>
  <c r="G60" i="3"/>
  <c r="G60" i="1" s="1"/>
  <c r="F35" i="3" l="1"/>
  <c r="F35" i="1" s="1"/>
  <c r="G61" i="1"/>
</calcChain>
</file>

<file path=xl/sharedStrings.xml><?xml version="1.0" encoding="utf-8"?>
<sst xmlns="http://schemas.openxmlformats.org/spreadsheetml/2006/main" count="168" uniqueCount="139">
  <si>
    <t>Sand 0-2</t>
  </si>
  <si>
    <t>Sand 0-4</t>
  </si>
  <si>
    <t>=</t>
  </si>
  <si>
    <t>Recipe</t>
  </si>
  <si>
    <t>Agg 8-16</t>
  </si>
  <si>
    <t>Cement</t>
  </si>
  <si>
    <t>Add. Water</t>
  </si>
  <si>
    <t>Reality</t>
  </si>
  <si>
    <t>Water in Aggregates</t>
  </si>
  <si>
    <t>(Recipe)</t>
  </si>
  <si>
    <t>(Reality)</t>
  </si>
  <si>
    <t>Waste of cement</t>
  </si>
  <si>
    <t>Cement price / t</t>
  </si>
  <si>
    <t>per batch</t>
  </si>
  <si>
    <t>per day</t>
  </si>
  <si>
    <t>per week</t>
  </si>
  <si>
    <t>per month</t>
  </si>
  <si>
    <t>per year (40 W)</t>
  </si>
  <si>
    <t>W/C Ratio</t>
  </si>
  <si>
    <t>Enter recipe</t>
  </si>
  <si>
    <t>Enter the number of batches made per day</t>
  </si>
  <si>
    <t>Enter the cost of cement per tonne</t>
  </si>
  <si>
    <t>Enter or adjust moisture levels in materials</t>
  </si>
  <si>
    <t>fig.1</t>
  </si>
  <si>
    <t>Total dry weight</t>
  </si>
  <si>
    <t>Water cement ratio and total dry batch weight will be calculated.</t>
  </si>
  <si>
    <t>see Note 2 *</t>
  </si>
  <si>
    <t>lower part of screen</t>
  </si>
  <si>
    <t>W/C Ratio to Strength</t>
  </si>
  <si>
    <t>Read : Describes impact of moisture variation</t>
  </si>
  <si>
    <t>Download this and other useful tools at :-</t>
  </si>
  <si>
    <t>Batches per day</t>
  </si>
  <si>
    <t>Currency</t>
  </si>
  <si>
    <t>kg of cement are wasted each batch</t>
  </si>
  <si>
    <t>Moisture after error correction</t>
  </si>
  <si>
    <t>time per batch /min</t>
  </si>
  <si>
    <t>hrs per day</t>
  </si>
  <si>
    <t>Enter currency</t>
  </si>
  <si>
    <t>Notes</t>
  </si>
  <si>
    <t>Note 2: The default moisture values (in red) are :- Sand 0-2mm, 6.5%; Sand 0-4mm, 5.5% and Aggregate 8-16mm, 2%. Cement will always be dry, 0%. These represent the actual moisture% of the weighed material. The cement saving calculated by the spreadsheet assumes that no correction or adjustment has been made for moisture. It assumes the full error of 6.5%, 5.5% and 2% respectively. 
In practice some adjustment is usually made, either a manual estimate, or a moisture% taken using less accurate equipment such as capacitive or resistive sensors, analogue microwave systems or an off-line gauge/lab test.
For example, if an estimate of 5% is used for sand 0-2mm and the actual is 6.5%, this would mean that the actual error in practice is only 1.5%. 
To obtain a more realistic measure of the cost saving just enter the ‘difference’ between the estimated and the actual that is applicable to your application.</t>
  </si>
  <si>
    <t>This also works for over-compensation of water. For example:- In order to ensure that the concrete remains within specification some plants (without accurate moisture measurement) have to over-compensate for water in the materials (overweighing the materials and adding too much cement to ensure a minimum yield and a minimum strength). One such site was found to be using a fixed moisture correction of 8% for the 0-2mm sand. In practice the sand moisture% was around 6.8%. In this case 1.2% difference could be entered in to the spreadsheet to calculate the cement over use-age.
In practice a Hydronix Hydro-Probe II should be calibrated to within +/-0.2% moisture. In many cases the sensors are more reliable, repeatable and accurate than the equipment used to calibrate them.</t>
  </si>
  <si>
    <t>Note 3: All default data was collected from an end user customer conference with about 70 attendees in Germany, 2006.</t>
  </si>
  <si>
    <t>The effects on strength can be seen in fig1., a small change in water/cement ratio has a dramatic effect on strength.</t>
  </si>
  <si>
    <t>Note 4: Spreadsheet design in metric.</t>
  </si>
  <si>
    <t>Note 1: All calculations are based on dry weight calculations for moisture percentages. See Notes Worksheet.</t>
  </si>
  <si>
    <t>Using current data………………………………………………………</t>
  </si>
  <si>
    <t>By correcting for moisture on-the-fly yield would increase by…</t>
  </si>
  <si>
    <t>Effects on Ready-Mix Producers</t>
  </si>
  <si>
    <t>Too much water in the recipe or mixer means wasted cement and poor quality products</t>
  </si>
  <si>
    <t>Wasted Cement Calculations</t>
  </si>
  <si>
    <t>Waste of cement p/batch….</t>
  </si>
  <si>
    <t>Note 5: Increasing efficiency of cement (increasing yield) will require the addition of more materials, the cost of materials are not incorporated in this spreadsheet.</t>
  </si>
  <si>
    <t>tonnes per year</t>
  </si>
  <si>
    <t>%  of wasted cement……..</t>
  </si>
  <si>
    <t>This equates to…………………………………………………………..</t>
  </si>
  <si>
    <t>The value of wasted cement per year is………………</t>
  </si>
  <si>
    <t>Effect of a Mixer System / Precast Producers</t>
  </si>
  <si>
    <t>Where colour is used, a consistent yield ensures a consistent and repeatable colour of the product.</t>
  </si>
  <si>
    <t>[OPTIONAL] Batch Calculator, to assist you in calculating the number of batches made per day</t>
  </si>
  <si>
    <r>
      <t xml:space="preserve">Optional </t>
    </r>
    <r>
      <rPr>
        <b/>
        <sz val="10"/>
        <color indexed="14"/>
        <rFont val="Arial"/>
        <family val="2"/>
      </rPr>
      <t>Batch Calculator</t>
    </r>
    <r>
      <rPr>
        <sz val="10"/>
        <rFont val="Arial"/>
        <family val="2"/>
      </rPr>
      <t xml:space="preserve"> may be used</t>
    </r>
  </si>
  <si>
    <t>www.hydronix.com</t>
  </si>
  <si>
    <t>see Note 2 * (cell B65)</t>
  </si>
  <si>
    <t>Resepti</t>
  </si>
  <si>
    <t>Kuivapaino yhteensä</t>
  </si>
  <si>
    <t>Hiekka 0-2</t>
  </si>
  <si>
    <t>Hiekka 0-4</t>
  </si>
  <si>
    <t>Kiviaines 8-16</t>
  </si>
  <si>
    <t>Lisätty vesi</t>
  </si>
  <si>
    <t>V/S -suhde</t>
  </si>
  <si>
    <t>Eriä päivässä</t>
  </si>
  <si>
    <t>Sementin hinta / t</t>
  </si>
  <si>
    <t>Todellisuus</t>
  </si>
  <si>
    <t>Sementti</t>
  </si>
  <si>
    <t>Veden määrä kiviaineissa</t>
  </si>
  <si>
    <t>Valuutta</t>
  </si>
  <si>
    <t>€</t>
  </si>
  <si>
    <t>Syötä resepti</t>
  </si>
  <si>
    <t>Vesi/Sementti -suhde ja erän todellinen kuivapaino lasketaan</t>
  </si>
  <si>
    <t>Syötä päivittäinen erämäärä</t>
  </si>
  <si>
    <t>Voit käyttää tarvittaessa erälaskuria taulukon alaosassa</t>
  </si>
  <si>
    <t>Syötä sementin hinta / tonni</t>
  </si>
  <si>
    <t>Syötä tai muuta materiaalien kosteutta</t>
  </si>
  <si>
    <t>Syötä valuutta</t>
  </si>
  <si>
    <t>Kosteus</t>
  </si>
  <si>
    <t>Lue kosteusvaihtelun vaikutukset keltapohjaiselta alueelta</t>
  </si>
  <si>
    <t>Huom!</t>
  </si>
  <si>
    <t>Liian suuri vesimäärä joko reseptissä tai sekoittimessa hukkaa sementtiä ja aiheuttaa laadun alenemisen</t>
  </si>
  <si>
    <t>Kuva 1.</t>
  </si>
  <si>
    <t>V/S -suhteen vaikutus lujuuteen</t>
  </si>
  <si>
    <t>Vaikutus betonin lujuuteen nähdään kuvasta 1. Pienikin muutos v/s-suhteessa vaikuttaa huomattavasti betonin lujuuteen.</t>
  </si>
  <si>
    <t>kg sementtiä tuhlataan joka erässä</t>
  </si>
  <si>
    <t>tonnia vuodessa</t>
  </si>
  <si>
    <t>Korjaamalla kosteuden vaikutuksen "lennossa" annostilavuus kasvaisi</t>
  </si>
  <si>
    <t>per erä</t>
  </si>
  <si>
    <t>Kun betoni värjätään, tasainen annostilavuus varmistaa tasaisen ja toistettavan tuotteiden värin.</t>
  </si>
  <si>
    <t>Vaikutukset valmisbetonin valmistajille</t>
  </si>
  <si>
    <t>Sekoitinjärjestelmien käytön vaikutus tuotebetonin valmistajille</t>
  </si>
  <si>
    <t>Hukattu sementti</t>
  </si>
  <si>
    <t>:ssa kiviaineita</t>
  </si>
  <si>
    <t>(Resepti)</t>
  </si>
  <si>
    <t>(Todellisuus)</t>
  </si>
  <si>
    <t>Sementtiä hukattu.............</t>
  </si>
  <si>
    <t>[VALINNAINEN] Erälaskuri. Voit laskea tällä päivittäin tuotetun erämäärän.</t>
  </si>
  <si>
    <t>erään kuluva aika /min</t>
  </si>
  <si>
    <t>tunteja / päivä</t>
  </si>
  <si>
    <t>Hukatun sementin määrä</t>
  </si>
  <si>
    <t>erässä</t>
  </si>
  <si>
    <t>päivässä</t>
  </si>
  <si>
    <t>viikossa</t>
  </si>
  <si>
    <t>kuukaudessa</t>
  </si>
  <si>
    <t>vuodessa (40 vko)</t>
  </si>
  <si>
    <t>Huom 1: Kaikki laskelmat perustuvat kosteuden perusteella laskettuihin kuivapainoihin. Katso Notes-tauluko.</t>
  </si>
  <si>
    <t>Huom 2: Kosteuden oletusarvot (punaisella pohjalla) ovat: - Hiekka 0-2mm, 6,5%; Hiekka 0-4mm, 5,5% ja Kiviaines 8-16mm, 2%. Sementti on täysin kuivaa, 0%. Nämä luvut edustavat punnittujen materiaalien todellisia kosteusprosentteja. Taulukon laskema sementin säästö olettaa että mitään korjausta tai säätöä materiaalien kosteudelle ei ole tehty.
Käytännössä käytössä on useimmiten jonkinlainen korjaus, joko arvioon perustuva, tai vähemmän tarkoilla laitteilla, esim. kapasitiivisillä tai resistiivisillä tai analogisilla mikroaaltoantureilla tai laboratoriotesteillä mitattu kosteus.
Esimerkiksi, jos arvioitu kosteus on 5% 0-2mm hiekalle ja todellinen kosteus on 6,5% olisi ero tällöin 1,5%.
Syöttämällä tämän arvon materiaalin kosteudeksi saadaan realistinen arvio kustannussäästöistä kyseessä olevassa sovelluksessa.</t>
  </si>
  <si>
    <t>Huom 3: Kaikki oletustiedot kerättiin loppukäyttäjäkonferenssista jossa oli noin 70 osallistujaa Saksassa 2006.</t>
  </si>
  <si>
    <t>Huom 4: Kaikki yksiköt ovat SI-järjestelmän mukaisia (metrisiä)</t>
  </si>
  <si>
    <t>Huom 5: Sementin käytön tehokkuuden kasvattaminen (annostilavuuden kasvattaminen) vaatii enemmän kiviaineksia. Tässä laskentataulukossa ei ole huomioitu näiden materiaalien hintoja.</t>
  </si>
  <si>
    <t>Sementtiä tuhlataan ilman kosteuden kompensointia</t>
  </si>
  <si>
    <t>Ilman kosteuden kompensointia jokaisen erän tilavuus jää vajaaksi</t>
  </si>
  <si>
    <t>Hukkasementin määrä / erä...</t>
  </si>
  <si>
    <t>V/S -suhde pysyy samana (0.39) jos lisätään vain 47 litraa vettä</t>
  </si>
  <si>
    <t>Todellisuus
Sementin hinta / t</t>
  </si>
  <si>
    <t>erää päivässä - syötä tämä luku soluun C13"</t>
  </si>
  <si>
    <t>Nykyisiä tietoja käyttämällä:-</t>
  </si>
  <si>
    <t>Tämä tarkoittaa:-</t>
  </si>
  <si>
    <t>Vuosittain tuhlatun sementin arvo:-</t>
  </si>
  <si>
    <t>Kaikki kosteuslaskut perustuvat kuivapainoihin, koska se on standardi betoniteollisuudessa 100kg 10% kosteudella ei ole 90 kg kuivaa materiaalia ja 10kg vettä</t>
  </si>
  <si>
    <t>Laskeminen kuivapainoilla</t>
  </si>
  <si>
    <t>esim. 100kg punnittu märkäpaino kuivataan jolloi saadaan 90kg kuivapaino ja 10kg vettä: Kosteusprosentti = (10kg/90kg)*100 = 11,11%</t>
  </si>
  <si>
    <t>Laskeminen märkäpainoilla</t>
  </si>
  <si>
    <t>esim. 100kg punnittu märkäpaino kuivataan jolloi saadaan 90kg kuivapaino ja 10kg vettä: Kosteusprosentti = (10kg/100kg)*100 = 10,00%</t>
  </si>
  <si>
    <t>Lisätietoa on saatavilla Hydronixin internet-sivustolta</t>
  </si>
  <si>
    <t>SAVINGS to be made by using the Hydro-Probe</t>
  </si>
  <si>
    <t>Precast producers may achieve the correct w/c ratio and consistency (workability) using a the Hydro-Control mixer system but require Hydro-Probe sensors measuring in the weighed materials to maximise the yield for the amount of cement used. Ready-mix producers can maintain quality and maximise yield using the Hydro-Probe sensors in the weighed materials.</t>
  </si>
  <si>
    <t>Ready-Mix producers will lose money on cement (under yield) OR be selling substandard product. Hydro-Probe will save money.</t>
  </si>
  <si>
    <t>Hydro-Probe käytöllä saatavat säästöt</t>
  </si>
  <si>
    <t>Tuotebetonin valmistajat voivat saavuttaa oikean v/s-suhteen ja notkeuden (työstettävyyden) käyttämällä Hydro-Control -järjestelmää mutta sementin käytön tehokkuuden maksimoimiseksi ja kiviainesten kuivapainon tarkkaan annosteluun tarvitaan Hydro-Probe -anturit. Valmisbetonivalmistajat voivat ylläpitää laatua ja maksimoida annostilavuudet käyttämällä Hydro-Probe -antureita punnittavien kiviaineiden kosteuden mittaamiseen.</t>
  </si>
  <si>
    <t>Valmisbetonin valmistajat menettävät rahaa käyttämällä ylimääräistä sementtiä (liian pieni annostilavuus) TAI myyvät heikkolaatuista tuotetta. Hydro-Probe säästää rahaa.</t>
  </si>
  <si>
    <t>https://www.hydronix.com/</t>
  </si>
  <si>
    <t>Tämä toimii myös veden määrän ylikompensoinnille. Esimerkiksi:- varmistaakseen että betoni pysyy spesifikaatioiden mukaisena joidenkin tehdaiden (ilman tarkkoja kosteusmittauksia) täytyy ylikompensoida veden määrä materiaaleissa (punnita ylimääräistä materiaalia ja lisätä liian paljon sementtiä varmistaakseen minimiannostilavuuden ja lujuuden. Esimerkkinä voidaan ottaa eräs tämänkaltainen tehdas jossa käytettiin kiinteänä kosteusarvona 8% 0-2mm hiekalle. Todellisuudessa hiekan kosteus oli noin 6,8%. Tässä tapauksessa 1,2% erotus voidaan syöttää taulukkoon sementin liikakäytön laskemiseksi.
Käytännössä Hydronix Hydro-Probe tulisi kalibroida +/- 0,2% tarkkuuteen. Useissa tapauksissa anturit ovat luotettavempia, toistettavempia ja tarkempia kuin laitteet joita käytetään niiden kalibroinnissa.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</si>
</sst>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 &quot;€&quot;_-;\-* #,##0.00\ &quot;€&quot;_-;_-* &quot;-&quot;??\ &quot;€&quot;_-;_-@_-"/>
    <numFmt numFmtId="165" formatCode="_-* #,##0.00\ _€_-;\-* #,##0.00\ _€_-;_-* &quot;-&quot;??\ _€_-;_-@_-"/>
    <numFmt numFmtId="166" formatCode="0\ &quot;KG&quot;"/>
    <numFmt numFmtId="167" formatCode="0.0%"/>
    <numFmt numFmtId="168" formatCode="0\ &quot;Ltr&quot;"/>
    <numFmt numFmtId="169" formatCode="0\ &quot;kg&quot;"/>
    <numFmt numFmtId="170" formatCode="0.00\ &quot;t&quot;"/>
    <numFmt numFmtId="171" formatCode="0.0"/>
    <numFmt numFmtId="172" formatCode="&quot;£&quot;#,##0.00"/>
  </numFmts>
  <fonts count="16" x14ac:knownFonts="1">
    <font>
      <sz val="10"/>
      <name val="Arial"/>
    </font>
    <font>
      <sz val="10"/>
      <name val="Arial"/>
    </font>
    <font>
      <b/>
      <sz val="12"/>
      <name val="Arial"/>
      <family val="2"/>
    </font>
    <font>
      <b/>
      <sz val="10"/>
      <name val="Arial"/>
      <family val="2"/>
    </font>
    <font>
      <sz val="10"/>
      <name val="Arial"/>
      <family val="2"/>
    </font>
    <font>
      <b/>
      <sz val="10"/>
      <color indexed="10"/>
      <name val="Arial"/>
      <family val="2"/>
    </font>
    <font>
      <b/>
      <sz val="12"/>
      <color indexed="8"/>
      <name val="Arial"/>
      <family val="2"/>
    </font>
    <font>
      <sz val="10"/>
      <color indexed="8"/>
      <name val="Arial"/>
      <family val="2"/>
    </font>
    <font>
      <b/>
      <i/>
      <sz val="10"/>
      <name val="Arial"/>
      <family val="2"/>
    </font>
    <font>
      <i/>
      <sz val="10"/>
      <name val="Arial"/>
      <family val="2"/>
    </font>
    <font>
      <u/>
      <sz val="10"/>
      <color indexed="12"/>
      <name val="Arial"/>
    </font>
    <font>
      <sz val="8"/>
      <name val="Arial"/>
    </font>
    <font>
      <b/>
      <sz val="10"/>
      <color indexed="14"/>
      <name val="Arial"/>
      <family val="2"/>
    </font>
    <font>
      <b/>
      <sz val="12"/>
      <color indexed="14"/>
      <name val="Arial"/>
      <family val="2"/>
    </font>
    <font>
      <b/>
      <sz val="10"/>
      <color indexed="9"/>
      <name val="Arial"/>
      <family val="2"/>
    </font>
    <font>
      <b/>
      <sz val="10"/>
      <color indexed="8"/>
      <name val="Arial"/>
      <family val="2"/>
    </font>
  </fonts>
  <fills count="12">
    <fill>
      <patternFill patternType="none"/>
    </fill>
    <fill>
      <patternFill patternType="gray125"/>
    </fill>
    <fill>
      <patternFill patternType="solid">
        <fgColor indexed="11"/>
        <bgColor indexed="64"/>
      </patternFill>
    </fill>
    <fill>
      <patternFill patternType="solid">
        <fgColor indexed="14"/>
        <bgColor indexed="64"/>
      </patternFill>
    </fill>
    <fill>
      <patternFill patternType="solid">
        <fgColor indexed="13"/>
        <bgColor indexed="64"/>
      </patternFill>
    </fill>
    <fill>
      <patternFill patternType="solid">
        <fgColor indexed="10"/>
        <bgColor indexed="64"/>
      </patternFill>
    </fill>
    <fill>
      <patternFill patternType="solid">
        <fgColor indexed="46"/>
        <bgColor indexed="64"/>
      </patternFill>
    </fill>
    <fill>
      <patternFill patternType="solid">
        <fgColor indexed="44"/>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12"/>
        <bgColor indexed="64"/>
      </patternFill>
    </fill>
  </fills>
  <borders count="23">
    <border>
      <left/>
      <right/>
      <top/>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327">
    <xf numFmtId="0" fontId="0" fillId="0" borderId="0" xfId="0"/>
    <xf numFmtId="169" fontId="7" fillId="0" borderId="1" xfId="0" applyNumberFormat="1" applyFont="1" applyFill="1" applyBorder="1" applyAlignment="1" applyProtection="1">
      <alignment horizontal="center" vertical="top" wrapText="1"/>
      <protection hidden="1"/>
    </xf>
    <xf numFmtId="0" fontId="7" fillId="0" borderId="0" xfId="0" applyFont="1" applyFill="1" applyBorder="1" applyAlignment="1" applyProtection="1">
      <alignment horizontal="center"/>
      <protection hidden="1"/>
    </xf>
    <xf numFmtId="169" fontId="7" fillId="0" borderId="2" xfId="0" applyNumberFormat="1" applyFont="1" applyFill="1" applyBorder="1" applyAlignment="1" applyProtection="1">
      <alignment horizontal="center"/>
      <protection hidden="1"/>
    </xf>
    <xf numFmtId="168" fontId="7" fillId="0" borderId="1" xfId="0" applyNumberFormat="1" applyFont="1" applyFill="1" applyBorder="1" applyAlignment="1" applyProtection="1">
      <alignment horizontal="center"/>
      <protection hidden="1"/>
    </xf>
    <xf numFmtId="2" fontId="7" fillId="0" borderId="1" xfId="0" applyNumberFormat="1" applyFont="1" applyFill="1" applyBorder="1" applyAlignment="1" applyProtection="1">
      <alignment horizontal="center"/>
      <protection hidden="1"/>
    </xf>
    <xf numFmtId="169" fontId="0" fillId="2" borderId="3" xfId="0" applyNumberFormat="1" applyFill="1" applyBorder="1" applyProtection="1">
      <protection locked="0" hidden="1"/>
    </xf>
    <xf numFmtId="168" fontId="0" fillId="2" borderId="4" xfId="0" applyNumberFormat="1" applyFill="1" applyBorder="1" applyProtection="1">
      <protection locked="0" hidden="1"/>
    </xf>
    <xf numFmtId="171" fontId="3" fillId="3" borderId="0" xfId="0" applyNumberFormat="1" applyFont="1" applyFill="1" applyBorder="1" applyProtection="1">
      <protection locked="0" hidden="1"/>
    </xf>
    <xf numFmtId="171" fontId="3" fillId="3" borderId="5" xfId="0" applyNumberFormat="1" applyFont="1" applyFill="1" applyBorder="1" applyProtection="1">
      <protection locked="0" hidden="1"/>
    </xf>
    <xf numFmtId="165" fontId="0" fillId="0" borderId="4" xfId="1" applyFont="1" applyFill="1" applyBorder="1" applyAlignment="1" applyProtection="1">
      <alignment horizontal="right"/>
      <protection hidden="1"/>
    </xf>
    <xf numFmtId="0" fontId="7" fillId="0" borderId="1" xfId="0" applyFont="1" applyFill="1" applyBorder="1" applyAlignment="1" applyProtection="1">
      <alignment horizontal="left"/>
      <protection hidden="1"/>
    </xf>
    <xf numFmtId="168" fontId="7" fillId="0" borderId="6" xfId="0" applyNumberFormat="1" applyFont="1" applyFill="1" applyBorder="1" applyAlignment="1" applyProtection="1">
      <alignment horizontal="center"/>
      <protection hidden="1"/>
    </xf>
    <xf numFmtId="0" fontId="7" fillId="0" borderId="7" xfId="0" applyFont="1" applyFill="1" applyBorder="1" applyAlignment="1" applyProtection="1">
      <alignment horizontal="center"/>
      <protection hidden="1"/>
    </xf>
    <xf numFmtId="0" fontId="3" fillId="4" borderId="8" xfId="0" applyFont="1" applyFill="1" applyBorder="1" applyProtection="1">
      <protection hidden="1"/>
    </xf>
    <xf numFmtId="0" fontId="3" fillId="4" borderId="2" xfId="0" applyFont="1" applyFill="1" applyBorder="1" applyProtection="1">
      <protection hidden="1"/>
    </xf>
    <xf numFmtId="0" fontId="4" fillId="4" borderId="2" xfId="0" applyFont="1" applyFill="1" applyBorder="1" applyProtection="1">
      <protection hidden="1"/>
    </xf>
    <xf numFmtId="0" fontId="4" fillId="4" borderId="2" xfId="0" applyFont="1" applyFill="1" applyBorder="1" applyAlignment="1" applyProtection="1">
      <alignment horizontal="center"/>
      <protection hidden="1"/>
    </xf>
    <xf numFmtId="0" fontId="4" fillId="4" borderId="6" xfId="0" applyFont="1" applyFill="1" applyBorder="1" applyAlignment="1" applyProtection="1">
      <alignment horizontal="center"/>
      <protection hidden="1"/>
    </xf>
    <xf numFmtId="0" fontId="4" fillId="4" borderId="9" xfId="0" applyFont="1" applyFill="1" applyBorder="1" applyProtection="1">
      <protection hidden="1"/>
    </xf>
    <xf numFmtId="0" fontId="4" fillId="4" borderId="0" xfId="0" applyFont="1" applyFill="1" applyBorder="1" applyProtection="1">
      <protection hidden="1"/>
    </xf>
    <xf numFmtId="0" fontId="4" fillId="4" borderId="0" xfId="0" applyFont="1" applyFill="1" applyBorder="1" applyAlignment="1" applyProtection="1">
      <alignment horizontal="center"/>
      <protection hidden="1"/>
    </xf>
    <xf numFmtId="167" fontId="4" fillId="4" borderId="0" xfId="4" applyNumberFormat="1" applyFont="1" applyFill="1" applyBorder="1" applyAlignment="1" applyProtection="1">
      <alignment horizontal="left"/>
      <protection hidden="1"/>
    </xf>
    <xf numFmtId="0" fontId="4" fillId="4" borderId="7" xfId="0" applyFont="1" applyFill="1" applyBorder="1" applyAlignment="1" applyProtection="1">
      <alignment horizontal="center"/>
      <protection hidden="1"/>
    </xf>
    <xf numFmtId="0" fontId="4" fillId="4" borderId="9"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4" fillId="4" borderId="7" xfId="0" applyFont="1" applyFill="1" applyBorder="1" applyAlignment="1" applyProtection="1">
      <alignment horizontal="left" vertical="top" wrapText="1"/>
      <protection hidden="1"/>
    </xf>
    <xf numFmtId="0" fontId="0" fillId="4" borderId="9" xfId="0" applyFill="1" applyBorder="1" applyAlignment="1" applyProtection="1">
      <protection hidden="1"/>
    </xf>
    <xf numFmtId="0" fontId="0" fillId="4" borderId="0" xfId="0" applyFill="1" applyBorder="1" applyAlignment="1" applyProtection="1">
      <protection hidden="1"/>
    </xf>
    <xf numFmtId="0" fontId="0" fillId="4" borderId="0" xfId="0" applyFill="1" applyBorder="1" applyProtection="1">
      <protection hidden="1"/>
    </xf>
    <xf numFmtId="169" fontId="5" fillId="4" borderId="0" xfId="0" applyNumberFormat="1" applyFont="1" applyFill="1" applyBorder="1" applyAlignment="1" applyProtection="1">
      <alignment horizontal="right" vertical="top" wrapText="1"/>
      <protection hidden="1"/>
    </xf>
    <xf numFmtId="3" fontId="5" fillId="4" borderId="0" xfId="0" applyNumberFormat="1" applyFont="1" applyFill="1" applyBorder="1" applyAlignment="1" applyProtection="1">
      <alignment horizontal="center" vertical="top" wrapText="1"/>
      <protection hidden="1"/>
    </xf>
    <xf numFmtId="172" fontId="5" fillId="4" borderId="0" xfId="0" applyNumberFormat="1" applyFont="1" applyFill="1" applyBorder="1" applyAlignment="1" applyProtection="1">
      <alignment horizontal="right" vertical="top" wrapText="1"/>
      <protection hidden="1"/>
    </xf>
    <xf numFmtId="0" fontId="4" fillId="4" borderId="0" xfId="0" applyFont="1" applyFill="1" applyBorder="1" applyAlignment="1" applyProtection="1">
      <alignment vertical="top" wrapText="1"/>
      <protection hidden="1"/>
    </xf>
    <xf numFmtId="0" fontId="0" fillId="4" borderId="7" xfId="0" applyFill="1" applyBorder="1" applyAlignment="1" applyProtection="1">
      <alignment horizontal="center" vertical="top"/>
      <protection hidden="1"/>
    </xf>
    <xf numFmtId="169" fontId="4" fillId="4" borderId="9" xfId="0" applyNumberFormat="1" applyFont="1" applyFill="1" applyBorder="1" applyAlignment="1" applyProtection="1">
      <alignment horizontal="left" wrapText="1"/>
      <protection hidden="1"/>
    </xf>
    <xf numFmtId="169" fontId="4" fillId="4" borderId="0" xfId="0" applyNumberFormat="1" applyFont="1" applyFill="1" applyBorder="1" applyAlignment="1" applyProtection="1">
      <alignment horizontal="left" wrapText="1"/>
      <protection hidden="1"/>
    </xf>
    <xf numFmtId="169" fontId="4" fillId="4" borderId="7" xfId="0" applyNumberFormat="1" applyFont="1" applyFill="1" applyBorder="1" applyAlignment="1" applyProtection="1">
      <alignment horizontal="left" wrapText="1"/>
      <protection hidden="1"/>
    </xf>
    <xf numFmtId="0" fontId="0" fillId="0" borderId="9" xfId="0" applyFill="1" applyBorder="1" applyProtection="1">
      <protection hidden="1"/>
    </xf>
    <xf numFmtId="169" fontId="0" fillId="0" borderId="0" xfId="0" applyNumberFormat="1" applyFill="1" applyBorder="1" applyAlignment="1" applyProtection="1">
      <alignment horizontal="left"/>
      <protection hidden="1"/>
    </xf>
    <xf numFmtId="169" fontId="4" fillId="0" borderId="0" xfId="0" applyNumberFormat="1" applyFont="1" applyFill="1" applyBorder="1" applyAlignment="1" applyProtection="1">
      <alignment horizontal="center"/>
      <protection hidden="1"/>
    </xf>
    <xf numFmtId="170" fontId="4" fillId="0" borderId="0" xfId="0" applyNumberFormat="1" applyFont="1" applyFill="1" applyBorder="1" applyProtection="1">
      <protection hidden="1"/>
    </xf>
    <xf numFmtId="0" fontId="4" fillId="0" borderId="0" xfId="0" applyFont="1" applyFill="1" applyBorder="1" applyAlignment="1" applyProtection="1">
      <alignment horizontal="right"/>
      <protection hidden="1"/>
    </xf>
    <xf numFmtId="0" fontId="4" fillId="0" borderId="2" xfId="0" applyFont="1" applyFill="1" applyBorder="1" applyAlignment="1" applyProtection="1">
      <alignment horizontal="right"/>
      <protection hidden="1"/>
    </xf>
    <xf numFmtId="4" fontId="4" fillId="0" borderId="0" xfId="0" applyNumberFormat="1" applyFont="1" applyFill="1" applyBorder="1" applyAlignment="1" applyProtection="1">
      <alignment horizontal="left"/>
      <protection hidden="1"/>
    </xf>
    <xf numFmtId="4" fontId="4" fillId="0" borderId="6" xfId="2" applyNumberFormat="1" applyFont="1" applyFill="1" applyBorder="1" applyAlignment="1" applyProtection="1">
      <alignment horizontal="left"/>
      <protection hidden="1"/>
    </xf>
    <xf numFmtId="0" fontId="0" fillId="0" borderId="0" xfId="0" applyProtection="1">
      <protection hidden="1"/>
    </xf>
    <xf numFmtId="0" fontId="3" fillId="0" borderId="0" xfId="0" applyFont="1" applyProtection="1">
      <protection hidden="1"/>
    </xf>
    <xf numFmtId="0" fontId="0" fillId="0" borderId="0" xfId="0" applyAlignment="1" applyProtection="1">
      <alignment horizontal="center"/>
      <protection hidden="1"/>
    </xf>
    <xf numFmtId="0" fontId="2" fillId="0" borderId="8" xfId="0" applyFont="1" applyFill="1" applyBorder="1" applyProtection="1">
      <protection hidden="1"/>
    </xf>
    <xf numFmtId="0" fontId="0" fillId="0" borderId="6" xfId="0" applyFill="1" applyBorder="1" applyProtection="1">
      <protection hidden="1"/>
    </xf>
    <xf numFmtId="0" fontId="6" fillId="0" borderId="8" xfId="0" applyFont="1" applyFill="1" applyBorder="1" applyProtection="1">
      <protection hidden="1"/>
    </xf>
    <xf numFmtId="0" fontId="7" fillId="0" borderId="2"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0" fillId="0" borderId="0" xfId="0" applyAlignment="1" applyProtection="1">
      <alignment vertical="top" wrapText="1"/>
      <protection hidden="1"/>
    </xf>
    <xf numFmtId="0" fontId="7" fillId="0" borderId="10" xfId="0" applyFont="1" applyFill="1" applyBorder="1" applyAlignment="1" applyProtection="1">
      <alignment vertical="top" wrapText="1"/>
      <protection hidden="1"/>
    </xf>
    <xf numFmtId="166" fontId="7" fillId="0" borderId="1" xfId="0" applyNumberFormat="1" applyFont="1" applyFill="1" applyBorder="1" applyAlignment="1" applyProtection="1">
      <alignment horizontal="center" vertical="top" wrapText="1"/>
      <protection hidden="1"/>
    </xf>
    <xf numFmtId="0" fontId="7" fillId="0" borderId="4" xfId="0" applyFont="1" applyFill="1" applyBorder="1" applyAlignment="1" applyProtection="1">
      <alignment horizontal="center" vertical="top" wrapText="1"/>
      <protection hidden="1"/>
    </xf>
    <xf numFmtId="0" fontId="7" fillId="0" borderId="9" xfId="0" applyFont="1" applyFill="1" applyBorder="1" applyProtection="1">
      <protection hidden="1"/>
    </xf>
    <xf numFmtId="0" fontId="0" fillId="0" borderId="8" xfId="0" applyFill="1" applyBorder="1" applyProtection="1">
      <protection hidden="1"/>
    </xf>
    <xf numFmtId="169" fontId="0" fillId="2" borderId="6" xfId="0" applyNumberFormat="1" applyFill="1" applyBorder="1" applyProtection="1">
      <protection hidden="1"/>
    </xf>
    <xf numFmtId="0" fontId="7" fillId="0" borderId="8" xfId="0" applyFont="1" applyFill="1" applyBorder="1" applyProtection="1">
      <protection hidden="1"/>
    </xf>
    <xf numFmtId="167" fontId="7" fillId="5" borderId="2" xfId="4" applyNumberFormat="1" applyFont="1" applyFill="1" applyBorder="1" applyAlignment="1" applyProtection="1">
      <alignment horizontal="center"/>
      <protection hidden="1"/>
    </xf>
    <xf numFmtId="169" fontId="7" fillId="0" borderId="0" xfId="0" applyNumberFormat="1" applyFont="1" applyFill="1" applyBorder="1" applyAlignment="1" applyProtection="1">
      <alignment horizontal="center"/>
      <protection hidden="1"/>
    </xf>
    <xf numFmtId="168" fontId="7" fillId="0" borderId="7" xfId="0" applyNumberFormat="1" applyFont="1" applyFill="1" applyBorder="1" applyAlignment="1" applyProtection="1">
      <alignment horizontal="center"/>
      <protection hidden="1"/>
    </xf>
    <xf numFmtId="0" fontId="0" fillId="0" borderId="11" xfId="0" applyFill="1" applyBorder="1" applyProtection="1">
      <protection hidden="1"/>
    </xf>
    <xf numFmtId="0" fontId="7" fillId="0" borderId="11" xfId="0" applyFont="1" applyFill="1" applyBorder="1" applyProtection="1">
      <protection hidden="1"/>
    </xf>
    <xf numFmtId="169" fontId="7" fillId="0" borderId="5" xfId="0" applyNumberFormat="1" applyFont="1" applyFill="1" applyBorder="1" applyAlignment="1" applyProtection="1">
      <alignment horizontal="center"/>
      <protection hidden="1"/>
    </xf>
    <xf numFmtId="167" fontId="7" fillId="0" borderId="2" xfId="4" applyNumberFormat="1" applyFont="1" applyFill="1" applyBorder="1" applyAlignment="1" applyProtection="1">
      <alignment horizontal="center"/>
      <protection hidden="1"/>
    </xf>
    <xf numFmtId="168" fontId="7" fillId="0" borderId="3" xfId="0" applyNumberFormat="1" applyFont="1" applyFill="1" applyBorder="1" applyAlignment="1" applyProtection="1">
      <alignment horizontal="center"/>
      <protection hidden="1"/>
    </xf>
    <xf numFmtId="0" fontId="0" fillId="0" borderId="10" xfId="0" applyFill="1" applyBorder="1" applyProtection="1">
      <protection hidden="1"/>
    </xf>
    <xf numFmtId="0" fontId="7" fillId="0" borderId="10" xfId="0" applyFont="1" applyFill="1" applyBorder="1" applyProtection="1">
      <protection hidden="1"/>
    </xf>
    <xf numFmtId="168" fontId="7" fillId="0" borderId="4" xfId="0" applyNumberFormat="1" applyFont="1" applyFill="1" applyBorder="1" applyAlignment="1" applyProtection="1">
      <alignment horizontal="center"/>
      <protection hidden="1"/>
    </xf>
    <xf numFmtId="0" fontId="0" fillId="0" borderId="7" xfId="0" applyFill="1" applyBorder="1" applyProtection="1">
      <protection hidden="1"/>
    </xf>
    <xf numFmtId="0" fontId="7" fillId="0" borderId="4" xfId="0" applyFont="1" applyFill="1" applyBorder="1" applyAlignment="1" applyProtection="1">
      <alignment horizontal="center"/>
      <protection hidden="1"/>
    </xf>
    <xf numFmtId="0" fontId="0" fillId="0" borderId="10" xfId="0" applyBorder="1" applyProtection="1">
      <protection hidden="1"/>
    </xf>
    <xf numFmtId="0" fontId="3" fillId="6" borderId="4" xfId="0" applyFont="1" applyFill="1" applyBorder="1" applyProtection="1">
      <protection hidden="1"/>
    </xf>
    <xf numFmtId="0" fontId="4" fillId="0" borderId="10" xfId="0" applyFont="1" applyFill="1" applyBorder="1" applyAlignment="1" applyProtection="1">
      <alignment horizontal="left"/>
      <protection hidden="1"/>
    </xf>
    <xf numFmtId="0" fontId="3" fillId="7" borderId="4" xfId="0" applyFont="1" applyFill="1" applyBorder="1" applyProtection="1">
      <protection hidden="1"/>
    </xf>
    <xf numFmtId="0" fontId="0" fillId="0" borderId="0" xfId="0" applyFill="1" applyBorder="1" applyAlignment="1" applyProtection="1">
      <alignment horizontal="center"/>
      <protection hidden="1"/>
    </xf>
    <xf numFmtId="4" fontId="5" fillId="4" borderId="0" xfId="0" applyNumberFormat="1" applyFont="1" applyFill="1" applyBorder="1" applyAlignment="1" applyProtection="1">
      <alignment horizontal="right" vertical="top" wrapText="1"/>
      <protection hidden="1"/>
    </xf>
    <xf numFmtId="0" fontId="4" fillId="4" borderId="0" xfId="0" applyFont="1" applyFill="1" applyBorder="1" applyAlignment="1" applyProtection="1">
      <alignment horizontal="right" vertical="top" wrapText="1"/>
      <protection hidden="1"/>
    </xf>
    <xf numFmtId="0" fontId="0" fillId="0" borderId="0" xfId="0" applyAlignment="1" applyProtection="1">
      <alignment vertical="top"/>
      <protection hidden="1"/>
    </xf>
    <xf numFmtId="167" fontId="5" fillId="4" borderId="0" xfId="0" applyNumberFormat="1" applyFont="1" applyFill="1" applyBorder="1" applyAlignment="1" applyProtection="1">
      <alignment horizontal="right" vertical="top" wrapText="1"/>
      <protection hidden="1"/>
    </xf>
    <xf numFmtId="0" fontId="3" fillId="0" borderId="10" xfId="0" applyFont="1" applyFill="1" applyBorder="1" applyProtection="1">
      <protection hidden="1"/>
    </xf>
    <xf numFmtId="0" fontId="3" fillId="0" borderId="1" xfId="0" applyFont="1" applyFill="1" applyBorder="1" applyProtection="1">
      <protection hidden="1"/>
    </xf>
    <xf numFmtId="0" fontId="0" fillId="0" borderId="1" xfId="0" applyFill="1" applyBorder="1" applyProtection="1">
      <protection hidden="1"/>
    </xf>
    <xf numFmtId="0" fontId="0" fillId="0" borderId="1" xfId="0" applyFill="1" applyBorder="1" applyAlignment="1" applyProtection="1">
      <alignment horizontal="center"/>
      <protection hidden="1"/>
    </xf>
    <xf numFmtId="0" fontId="0" fillId="0" borderId="4" xfId="0" applyFill="1" applyBorder="1" applyAlignment="1" applyProtection="1">
      <alignment horizontal="center"/>
      <protection hidden="1"/>
    </xf>
    <xf numFmtId="0" fontId="0" fillId="0" borderId="0" xfId="0" applyFill="1" applyBorder="1" applyProtection="1">
      <protection hidden="1"/>
    </xf>
    <xf numFmtId="0" fontId="0" fillId="0" borderId="7" xfId="0" applyFill="1" applyBorder="1" applyAlignment="1" applyProtection="1">
      <alignment horizontal="center"/>
      <protection hidden="1"/>
    </xf>
    <xf numFmtId="167" fontId="0" fillId="0" borderId="0" xfId="4" applyNumberFormat="1" applyFont="1" applyFill="1" applyBorder="1" applyAlignment="1" applyProtection="1">
      <alignment horizontal="left"/>
      <protection hidden="1"/>
    </xf>
    <xf numFmtId="0" fontId="0" fillId="0" borderId="5" xfId="0" applyFill="1" applyBorder="1" applyProtection="1">
      <protection hidden="1"/>
    </xf>
    <xf numFmtId="169" fontId="0" fillId="0" borderId="5" xfId="0" applyNumberFormat="1" applyFill="1" applyBorder="1" applyAlignment="1" applyProtection="1">
      <alignment horizontal="left"/>
      <protection hidden="1"/>
    </xf>
    <xf numFmtId="0" fontId="0" fillId="0" borderId="5" xfId="0" applyFill="1" applyBorder="1" applyAlignment="1" applyProtection="1">
      <alignment horizontal="center"/>
      <protection hidden="1"/>
    </xf>
    <xf numFmtId="0" fontId="0" fillId="0" borderId="3" xfId="0" applyFill="1" applyBorder="1" applyAlignment="1" applyProtection="1">
      <alignment horizontal="center"/>
      <protection hidden="1"/>
    </xf>
    <xf numFmtId="0" fontId="3" fillId="0" borderId="8" xfId="0" applyFont="1" applyFill="1" applyBorder="1" applyProtection="1">
      <protection hidden="1"/>
    </xf>
    <xf numFmtId="0" fontId="0" fillId="0" borderId="2" xfId="0" applyFill="1" applyBorder="1" applyProtection="1">
      <protection hidden="1"/>
    </xf>
    <xf numFmtId="0" fontId="0" fillId="0" borderId="2" xfId="0" applyFill="1" applyBorder="1" applyAlignment="1" applyProtection="1">
      <alignment horizontal="center"/>
      <protection hidden="1"/>
    </xf>
    <xf numFmtId="0" fontId="4" fillId="0" borderId="2"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4" fillId="0" borderId="9" xfId="0" applyFont="1" applyFill="1" applyBorder="1" applyProtection="1">
      <protection hidden="1"/>
    </xf>
    <xf numFmtId="171" fontId="3" fillId="3" borderId="0" xfId="0" applyNumberFormat="1" applyFont="1" applyFill="1" applyBorder="1" applyProtection="1">
      <protection hidden="1"/>
    </xf>
    <xf numFmtId="0" fontId="4" fillId="0" borderId="0" xfId="0" quotePrefix="1" applyFont="1" applyFill="1" applyBorder="1" applyAlignment="1" applyProtection="1">
      <alignment horizontal="center"/>
      <protection hidden="1"/>
    </xf>
    <xf numFmtId="0" fontId="4" fillId="0" borderId="0" xfId="0" applyFont="1" applyFill="1" applyBorder="1" applyAlignment="1" applyProtection="1">
      <alignment horizontal="left"/>
      <protection hidden="1"/>
    </xf>
    <xf numFmtId="0" fontId="4" fillId="0" borderId="0" xfId="0" applyFont="1" applyFill="1" applyBorder="1" applyAlignment="1" applyProtection="1">
      <alignment horizontal="center"/>
      <protection hidden="1"/>
    </xf>
    <xf numFmtId="0" fontId="4" fillId="0" borderId="7" xfId="0" applyFont="1" applyFill="1" applyBorder="1" applyAlignment="1" applyProtection="1">
      <alignment horizontal="center"/>
      <protection hidden="1"/>
    </xf>
    <xf numFmtId="0" fontId="4" fillId="0" borderId="11" xfId="0" applyFont="1" applyFill="1" applyBorder="1" applyProtection="1">
      <protection hidden="1"/>
    </xf>
    <xf numFmtId="0" fontId="4" fillId="0" borderId="5" xfId="0" applyFont="1" applyFill="1" applyBorder="1" applyProtection="1">
      <protection hidden="1"/>
    </xf>
    <xf numFmtId="0" fontId="4" fillId="0" borderId="5" xfId="0" applyFont="1" applyFill="1" applyBorder="1" applyAlignment="1" applyProtection="1">
      <alignment horizontal="center"/>
      <protection hidden="1"/>
    </xf>
    <xf numFmtId="0" fontId="4" fillId="0" borderId="3" xfId="0" applyFont="1" applyFill="1" applyBorder="1" applyAlignment="1" applyProtection="1">
      <alignment horizontal="center"/>
      <protection hidden="1"/>
    </xf>
    <xf numFmtId="0" fontId="4" fillId="0" borderId="2" xfId="0" applyFont="1" applyFill="1" applyBorder="1" applyProtection="1">
      <protection hidden="1"/>
    </xf>
    <xf numFmtId="169" fontId="4" fillId="0" borderId="5" xfId="0" applyNumberFormat="1" applyFont="1" applyFill="1" applyBorder="1" applyAlignment="1" applyProtection="1">
      <alignment horizontal="center"/>
      <protection hidden="1"/>
    </xf>
    <xf numFmtId="0" fontId="4" fillId="0" borderId="5" xfId="0" quotePrefix="1" applyFont="1" applyFill="1" applyBorder="1" applyAlignment="1" applyProtection="1">
      <alignment horizontal="center"/>
      <protection hidden="1"/>
    </xf>
    <xf numFmtId="170" fontId="4" fillId="0" borderId="5" xfId="0" applyNumberFormat="1" applyFont="1" applyFill="1" applyBorder="1" applyProtection="1">
      <protection hidden="1"/>
    </xf>
    <xf numFmtId="0" fontId="4" fillId="0" borderId="5" xfId="0" applyFont="1" applyFill="1" applyBorder="1" applyAlignment="1" applyProtection="1">
      <alignment horizontal="right"/>
      <protection hidden="1"/>
    </xf>
    <xf numFmtId="4" fontId="4" fillId="0" borderId="5" xfId="0" applyNumberFormat="1" applyFont="1" applyFill="1" applyBorder="1" applyAlignment="1" applyProtection="1">
      <alignment horizontal="left"/>
      <protection hidden="1"/>
    </xf>
    <xf numFmtId="0" fontId="0" fillId="0" borderId="0" xfId="0" applyAlignment="1" applyProtection="1">
      <alignment vertical="center"/>
      <protection hidden="1"/>
    </xf>
    <xf numFmtId="0" fontId="0" fillId="0" borderId="12" xfId="0" applyBorder="1" applyAlignment="1" applyProtection="1">
      <alignment vertical="center"/>
      <protection hidden="1"/>
    </xf>
    <xf numFmtId="0" fontId="0" fillId="0" borderId="13" xfId="0" applyBorder="1" applyAlignment="1" applyProtection="1">
      <alignment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Protection="1">
      <protection hidden="1"/>
    </xf>
    <xf numFmtId="0" fontId="0" fillId="0" borderId="16" xfId="0" applyBorder="1" applyProtection="1">
      <protection hidden="1"/>
    </xf>
    <xf numFmtId="165" fontId="0" fillId="0" borderId="4" xfId="1" applyFont="1" applyFill="1" applyBorder="1" applyAlignment="1" applyProtection="1">
      <alignment horizontal="right" vertical="top"/>
      <protection hidden="1"/>
    </xf>
    <xf numFmtId="0" fontId="0" fillId="0" borderId="3" xfId="0" applyFill="1" applyBorder="1" applyProtection="1">
      <protection hidden="1"/>
    </xf>
    <xf numFmtId="167" fontId="7" fillId="0" borderId="5" xfId="4" applyNumberFormat="1" applyFont="1" applyFill="1" applyBorder="1" applyAlignment="1" applyProtection="1">
      <alignment horizontal="center"/>
      <protection hidden="1"/>
    </xf>
    <xf numFmtId="0" fontId="0" fillId="0" borderId="10" xfId="0" applyFill="1" applyBorder="1" applyAlignment="1" applyProtection="1">
      <alignment vertical="top"/>
      <protection hidden="1"/>
    </xf>
    <xf numFmtId="171" fontId="3" fillId="3" borderId="5" xfId="0" applyNumberFormat="1" applyFont="1" applyFill="1" applyBorder="1" applyProtection="1">
      <protection hidden="1"/>
    </xf>
    <xf numFmtId="0" fontId="12" fillId="0" borderId="0" xfId="0" applyFont="1" applyFill="1" applyBorder="1" applyAlignment="1" applyProtection="1">
      <alignment horizontal="left"/>
      <protection hidden="1"/>
    </xf>
    <xf numFmtId="0" fontId="13" fillId="0" borderId="0" xfId="0" quotePrefix="1" applyFont="1" applyFill="1" applyBorder="1" applyAlignment="1" applyProtection="1">
      <alignment horizontal="right"/>
      <protection hidden="1"/>
    </xf>
    <xf numFmtId="169" fontId="0" fillId="2" borderId="4" xfId="0" applyNumberFormat="1" applyFill="1" applyBorder="1" applyProtection="1">
      <protection locked="0" hidden="1"/>
    </xf>
    <xf numFmtId="169" fontId="0" fillId="0" borderId="4" xfId="0" applyNumberFormat="1" applyFill="1" applyBorder="1" applyProtection="1">
      <protection hidden="1"/>
    </xf>
    <xf numFmtId="169" fontId="0" fillId="2" borderId="4" xfId="0" applyNumberFormat="1" applyFill="1" applyBorder="1" applyProtection="1">
      <protection hidden="1"/>
    </xf>
    <xf numFmtId="0" fontId="10" fillId="0" borderId="0" xfId="3" applyAlignment="1" applyProtection="1">
      <alignment horizontal="center"/>
      <protection hidden="1"/>
    </xf>
    <xf numFmtId="0" fontId="0" fillId="8" borderId="0" xfId="0" applyFill="1" applyProtection="1">
      <protection hidden="1"/>
    </xf>
    <xf numFmtId="0" fontId="0" fillId="8" borderId="0" xfId="0" applyFill="1" applyAlignment="1" applyProtection="1">
      <alignment horizontal="center"/>
      <protection hidden="1"/>
    </xf>
    <xf numFmtId="0" fontId="0" fillId="8" borderId="0" xfId="0" applyFill="1" applyAlignment="1" applyProtection="1">
      <alignment vertical="top" wrapText="1"/>
      <protection hidden="1"/>
    </xf>
    <xf numFmtId="0" fontId="0" fillId="8" borderId="0" xfId="0" applyFill="1" applyAlignment="1" applyProtection="1">
      <alignment vertical="top"/>
      <protection hidden="1"/>
    </xf>
    <xf numFmtId="0" fontId="0" fillId="8" borderId="0" xfId="0" applyFill="1" applyAlignment="1" applyProtection="1">
      <alignment vertical="center"/>
      <protection hidden="1"/>
    </xf>
    <xf numFmtId="0" fontId="3" fillId="2" borderId="17" xfId="0" applyFont="1" applyFill="1" applyBorder="1" applyAlignment="1" applyProtection="1">
      <alignment horizontal="center"/>
      <protection hidden="1"/>
    </xf>
    <xf numFmtId="0" fontId="3" fillId="0" borderId="18" xfId="0" applyFont="1" applyBorder="1" applyProtection="1">
      <protection hidden="1"/>
    </xf>
    <xf numFmtId="0" fontId="0" fillId="0" borderId="15" xfId="0" applyBorder="1" applyAlignment="1" applyProtection="1">
      <alignment vertical="top" wrapText="1"/>
      <protection hidden="1"/>
    </xf>
    <xf numFmtId="0" fontId="0" fillId="0" borderId="16" xfId="0" applyBorder="1" applyAlignment="1" applyProtection="1">
      <alignment vertical="top" wrapText="1"/>
      <protection hidden="1"/>
    </xf>
    <xf numFmtId="0" fontId="0" fillId="0" borderId="15" xfId="0" applyBorder="1" applyAlignment="1" applyProtection="1">
      <alignment horizontal="center"/>
      <protection hidden="1"/>
    </xf>
    <xf numFmtId="0" fontId="3" fillId="6" borderId="15" xfId="0" applyFont="1" applyFill="1" applyBorder="1" applyAlignment="1" applyProtection="1">
      <alignment horizontal="center"/>
      <protection hidden="1"/>
    </xf>
    <xf numFmtId="0" fontId="3" fillId="0" borderId="16" xfId="0" applyFont="1" applyBorder="1" applyProtection="1">
      <protection hidden="1"/>
    </xf>
    <xf numFmtId="0" fontId="4" fillId="0" borderId="16" xfId="0" applyFont="1" applyFill="1" applyBorder="1" applyProtection="1">
      <protection hidden="1"/>
    </xf>
    <xf numFmtId="0" fontId="3" fillId="7" borderId="15" xfId="0" applyFont="1" applyFill="1" applyBorder="1" applyAlignment="1" applyProtection="1">
      <alignment horizontal="center"/>
      <protection hidden="1"/>
    </xf>
    <xf numFmtId="0" fontId="4" fillId="0" borderId="16" xfId="0" applyFont="1" applyBorder="1" applyProtection="1">
      <protection hidden="1"/>
    </xf>
    <xf numFmtId="0" fontId="9" fillId="0" borderId="16" xfId="0" applyFont="1" applyBorder="1" applyProtection="1">
      <protection hidden="1"/>
    </xf>
    <xf numFmtId="0" fontId="3" fillId="4" borderId="15" xfId="0" applyFont="1" applyFill="1" applyBorder="1" applyAlignment="1" applyProtection="1">
      <alignment horizontal="center"/>
      <protection hidden="1"/>
    </xf>
    <xf numFmtId="0" fontId="0" fillId="0" borderId="15" xfId="0" applyFill="1" applyBorder="1" applyAlignment="1" applyProtection="1">
      <alignment horizontal="center"/>
      <protection hidden="1"/>
    </xf>
    <xf numFmtId="0" fontId="3" fillId="0" borderId="16" xfId="0" applyFont="1" applyBorder="1" applyAlignment="1" applyProtection="1">
      <protection hidden="1"/>
    </xf>
    <xf numFmtId="0" fontId="0" fillId="0" borderId="16" xfId="0" applyFill="1" applyBorder="1" applyProtection="1">
      <protection hidden="1"/>
    </xf>
    <xf numFmtId="0" fontId="0" fillId="0" borderId="15" xfId="0" applyBorder="1" applyAlignment="1" applyProtection="1">
      <alignment horizontal="center" vertical="top"/>
      <protection hidden="1"/>
    </xf>
    <xf numFmtId="0" fontId="0" fillId="0" borderId="16" xfId="0" applyBorder="1" applyAlignment="1" applyProtection="1">
      <alignment vertical="top"/>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vertical="center"/>
      <protection hidden="1"/>
    </xf>
    <xf numFmtId="0" fontId="0" fillId="0" borderId="19" xfId="0" applyBorder="1" applyAlignment="1" applyProtection="1">
      <alignment horizontal="center" vertical="center"/>
      <protection hidden="1"/>
    </xf>
    <xf numFmtId="0" fontId="0" fillId="0" borderId="20" xfId="0" applyBorder="1" applyAlignment="1" applyProtection="1">
      <alignment vertical="center"/>
      <protection hidden="1"/>
    </xf>
    <xf numFmtId="169" fontId="0" fillId="8" borderId="0" xfId="0" applyNumberFormat="1" applyFill="1" applyAlignment="1" applyProtection="1">
      <alignment horizontal="left"/>
      <protection hidden="1"/>
    </xf>
    <xf numFmtId="169" fontId="0" fillId="8" borderId="0" xfId="0" applyNumberFormat="1" applyFill="1" applyProtection="1">
      <protection hidden="1"/>
    </xf>
    <xf numFmtId="167" fontId="0" fillId="8" borderId="0" xfId="4" applyNumberFormat="1" applyFont="1" applyFill="1" applyProtection="1">
      <protection hidden="1"/>
    </xf>
    <xf numFmtId="0" fontId="4" fillId="8" borderId="0" xfId="0" applyFont="1" applyFill="1" applyBorder="1" applyProtection="1">
      <protection hidden="1"/>
    </xf>
    <xf numFmtId="0" fontId="4" fillId="8" borderId="0" xfId="0" applyFont="1" applyFill="1" applyBorder="1" applyAlignment="1" applyProtection="1">
      <alignment horizontal="center"/>
      <protection hidden="1"/>
    </xf>
    <xf numFmtId="169" fontId="4" fillId="8" borderId="0" xfId="0" applyNumberFormat="1" applyFont="1" applyFill="1" applyBorder="1" applyAlignment="1" applyProtection="1">
      <alignment horizontal="center"/>
      <protection hidden="1"/>
    </xf>
    <xf numFmtId="0" fontId="4" fillId="8" borderId="0" xfId="0" quotePrefix="1" applyFont="1" applyFill="1" applyBorder="1" applyAlignment="1" applyProtection="1">
      <alignment horizontal="center"/>
      <protection hidden="1"/>
    </xf>
    <xf numFmtId="170" fontId="5" fillId="8" borderId="0" xfId="0" applyNumberFormat="1" applyFont="1" applyFill="1" applyBorder="1" applyProtection="1">
      <protection hidden="1"/>
    </xf>
    <xf numFmtId="0" fontId="4" fillId="8" borderId="0" xfId="0" applyFont="1" applyFill="1" applyBorder="1" applyAlignment="1" applyProtection="1">
      <alignment horizontal="right"/>
      <protection hidden="1"/>
    </xf>
    <xf numFmtId="4" fontId="4" fillId="8" borderId="0" xfId="0" applyNumberFormat="1" applyFont="1" applyFill="1" applyBorder="1" applyAlignment="1" applyProtection="1">
      <alignment horizontal="left"/>
      <protection hidden="1"/>
    </xf>
    <xf numFmtId="0" fontId="8" fillId="8" borderId="0" xfId="0" applyFont="1" applyFill="1" applyBorder="1" applyProtection="1">
      <protection hidden="1"/>
    </xf>
    <xf numFmtId="0" fontId="0" fillId="8" borderId="0" xfId="0" applyFill="1" applyBorder="1" applyProtection="1">
      <protection hidden="1"/>
    </xf>
    <xf numFmtId="0" fontId="0" fillId="8" borderId="17" xfId="0" applyFill="1" applyBorder="1" applyProtection="1">
      <protection hidden="1"/>
    </xf>
    <xf numFmtId="0" fontId="0" fillId="8" borderId="21" xfId="0" applyFill="1" applyBorder="1" applyProtection="1">
      <protection hidden="1"/>
    </xf>
    <xf numFmtId="0" fontId="0" fillId="8" borderId="18" xfId="0" applyFill="1" applyBorder="1" applyProtection="1">
      <protection hidden="1"/>
    </xf>
    <xf numFmtId="0" fontId="0" fillId="8" borderId="15" xfId="0" applyFill="1" applyBorder="1" applyProtection="1">
      <protection hidden="1"/>
    </xf>
    <xf numFmtId="0" fontId="0" fillId="8" borderId="16" xfId="0" applyFill="1" applyBorder="1" applyProtection="1">
      <protection hidden="1"/>
    </xf>
    <xf numFmtId="0" fontId="0" fillId="8" borderId="19" xfId="0" applyFill="1" applyBorder="1" applyProtection="1">
      <protection hidden="1"/>
    </xf>
    <xf numFmtId="0" fontId="0" fillId="8" borderId="22" xfId="0" applyFill="1" applyBorder="1" applyProtection="1">
      <protection hidden="1"/>
    </xf>
    <xf numFmtId="0" fontId="0" fillId="8" borderId="20" xfId="0" applyFill="1" applyBorder="1" applyProtection="1">
      <protection hidden="1"/>
    </xf>
    <xf numFmtId="0" fontId="3" fillId="9" borderId="0" xfId="0" applyFont="1" applyFill="1" applyBorder="1" applyAlignment="1" applyProtection="1">
      <alignment horizontal="center"/>
      <protection hidden="1"/>
    </xf>
    <xf numFmtId="0" fontId="3" fillId="9" borderId="0" xfId="0" applyFont="1" applyFill="1" applyBorder="1" applyProtection="1">
      <protection hidden="1"/>
    </xf>
    <xf numFmtId="0" fontId="0" fillId="9" borderId="0" xfId="0" applyFill="1" applyBorder="1" applyAlignment="1" applyProtection="1">
      <alignment vertical="top" wrapText="1"/>
      <protection hidden="1"/>
    </xf>
    <xf numFmtId="0" fontId="0" fillId="9" borderId="0" xfId="0" applyFill="1" applyBorder="1" applyAlignment="1" applyProtection="1">
      <alignment horizontal="center"/>
      <protection hidden="1"/>
    </xf>
    <xf numFmtId="0" fontId="0" fillId="9" borderId="0" xfId="0" applyFill="1" applyBorder="1" applyProtection="1">
      <protection hidden="1"/>
    </xf>
    <xf numFmtId="0" fontId="4" fillId="9" borderId="0" xfId="0" applyFont="1" applyFill="1" applyBorder="1" applyProtection="1">
      <protection hidden="1"/>
    </xf>
    <xf numFmtId="0" fontId="3" fillId="9" borderId="0" xfId="0" applyFont="1" applyFill="1" applyBorder="1" applyAlignment="1" applyProtection="1">
      <alignment horizontal="center" wrapText="1"/>
      <protection hidden="1"/>
    </xf>
    <xf numFmtId="0" fontId="9" fillId="9" borderId="0" xfId="0" applyFont="1" applyFill="1" applyBorder="1" applyProtection="1">
      <protection hidden="1"/>
    </xf>
    <xf numFmtId="0" fontId="3" fillId="9" borderId="0" xfId="0" applyFont="1" applyFill="1" applyBorder="1" applyAlignment="1" applyProtection="1">
      <protection hidden="1"/>
    </xf>
    <xf numFmtId="0" fontId="8" fillId="9" borderId="0" xfId="0" applyFont="1" applyFill="1" applyBorder="1" applyAlignment="1" applyProtection="1">
      <alignment horizontal="right"/>
      <protection hidden="1"/>
    </xf>
    <xf numFmtId="0" fontId="0" fillId="9" borderId="0" xfId="0" applyFill="1" applyBorder="1" applyAlignment="1" applyProtection="1">
      <alignment horizontal="center" vertical="top"/>
      <protection hidden="1"/>
    </xf>
    <xf numFmtId="0" fontId="0" fillId="9" borderId="0" xfId="0" applyFill="1" applyBorder="1" applyAlignment="1" applyProtection="1">
      <alignment vertical="top"/>
      <protection hidden="1"/>
    </xf>
    <xf numFmtId="0" fontId="0" fillId="9" borderId="0" xfId="0" applyFill="1" applyBorder="1" applyAlignment="1" applyProtection="1">
      <alignment horizontal="center" vertical="center"/>
      <protection hidden="1"/>
    </xf>
    <xf numFmtId="0" fontId="0" fillId="9" borderId="0" xfId="0" applyFill="1" applyBorder="1" applyAlignment="1" applyProtection="1">
      <alignment vertical="center"/>
      <protection hidden="1"/>
    </xf>
    <xf numFmtId="0" fontId="2" fillId="9" borderId="8" xfId="0" applyFont="1" applyFill="1" applyBorder="1" applyProtection="1">
      <protection hidden="1"/>
    </xf>
    <xf numFmtId="0" fontId="0" fillId="9" borderId="6" xfId="0" applyFill="1" applyBorder="1" applyProtection="1">
      <protection hidden="1"/>
    </xf>
    <xf numFmtId="0" fontId="0" fillId="9" borderId="10" xfId="0" applyFill="1" applyBorder="1" applyAlignment="1" applyProtection="1">
      <alignment vertical="top" wrapText="1"/>
      <protection hidden="1"/>
    </xf>
    <xf numFmtId="169" fontId="0" fillId="9" borderId="4" xfId="0" applyNumberFormat="1" applyFill="1" applyBorder="1" applyAlignment="1" applyProtection="1">
      <alignment vertical="top" wrapText="1"/>
      <protection hidden="1"/>
    </xf>
    <xf numFmtId="0" fontId="6" fillId="9" borderId="8" xfId="0" applyFont="1" applyFill="1" applyBorder="1" applyProtection="1">
      <protection hidden="1"/>
    </xf>
    <xf numFmtId="0" fontId="7" fillId="9" borderId="2" xfId="0" applyFont="1" applyFill="1" applyBorder="1" applyAlignment="1" applyProtection="1">
      <alignment horizontal="center"/>
      <protection hidden="1"/>
    </xf>
    <xf numFmtId="0" fontId="7" fillId="9" borderId="6" xfId="0" applyFont="1" applyFill="1" applyBorder="1" applyAlignment="1" applyProtection="1">
      <alignment horizontal="center"/>
      <protection hidden="1"/>
    </xf>
    <xf numFmtId="0" fontId="7" fillId="9" borderId="9" xfId="0" applyFont="1" applyFill="1" applyBorder="1" applyProtection="1">
      <protection hidden="1"/>
    </xf>
    <xf numFmtId="168" fontId="5" fillId="9" borderId="0" xfId="0" applyNumberFormat="1" applyFont="1" applyFill="1" applyBorder="1" applyAlignment="1" applyProtection="1">
      <alignment horizontal="center"/>
      <protection hidden="1"/>
    </xf>
    <xf numFmtId="0" fontId="7" fillId="9" borderId="0" xfId="0" applyFont="1" applyFill="1" applyBorder="1" applyAlignment="1" applyProtection="1">
      <alignment horizontal="center"/>
      <protection hidden="1"/>
    </xf>
    <xf numFmtId="0" fontId="7" fillId="9" borderId="7" xfId="0" applyFont="1" applyFill="1" applyBorder="1" applyAlignment="1" applyProtection="1">
      <alignment horizontal="center"/>
      <protection hidden="1"/>
    </xf>
    <xf numFmtId="0" fontId="0" fillId="8" borderId="9" xfId="0" applyFill="1" applyBorder="1" applyProtection="1">
      <protection hidden="1"/>
    </xf>
    <xf numFmtId="169" fontId="0" fillId="8" borderId="7" xfId="0" applyNumberFormat="1" applyFill="1" applyBorder="1" applyProtection="1">
      <protection hidden="1"/>
    </xf>
    <xf numFmtId="172" fontId="3" fillId="10" borderId="4" xfId="0" applyNumberFormat="1" applyFont="1" applyFill="1" applyBorder="1" applyAlignment="1" applyProtection="1">
      <alignment horizontal="center"/>
      <protection hidden="1"/>
    </xf>
    <xf numFmtId="0" fontId="7" fillId="8" borderId="9" xfId="0" applyFont="1" applyFill="1" applyBorder="1" applyProtection="1">
      <protection hidden="1"/>
    </xf>
    <xf numFmtId="0" fontId="7" fillId="8" borderId="0" xfId="0" applyFont="1" applyFill="1" applyBorder="1" applyAlignment="1" applyProtection="1">
      <alignment horizontal="center"/>
      <protection hidden="1"/>
    </xf>
    <xf numFmtId="0" fontId="7" fillId="8" borderId="7" xfId="0" applyFont="1" applyFill="1" applyBorder="1" applyAlignment="1" applyProtection="1">
      <alignment horizontal="center"/>
      <protection hidden="1"/>
    </xf>
    <xf numFmtId="0" fontId="3" fillId="5" borderId="15" xfId="0" applyFont="1" applyFill="1" applyBorder="1" applyAlignment="1" applyProtection="1">
      <alignment horizontal="center" vertical="top" wrapText="1"/>
      <protection hidden="1"/>
    </xf>
    <xf numFmtId="0" fontId="3" fillId="0" borderId="16" xfId="0" applyFont="1" applyBorder="1" applyAlignment="1" applyProtection="1">
      <alignment vertical="top"/>
      <protection hidden="1"/>
    </xf>
    <xf numFmtId="0" fontId="0" fillId="8" borderId="0" xfId="0" applyFill="1" applyBorder="1" applyAlignment="1" applyProtection="1">
      <alignment vertical="top"/>
      <protection hidden="1"/>
    </xf>
    <xf numFmtId="0" fontId="7" fillId="8" borderId="1" xfId="0" applyFont="1" applyFill="1" applyBorder="1" applyProtection="1">
      <protection hidden="1"/>
    </xf>
    <xf numFmtId="168" fontId="5" fillId="8" borderId="0" xfId="0" applyNumberFormat="1" applyFont="1" applyFill="1" applyBorder="1" applyAlignment="1" applyProtection="1">
      <alignment horizontal="center"/>
      <protection hidden="1"/>
    </xf>
    <xf numFmtId="0" fontId="7" fillId="8" borderId="1" xfId="0" applyFont="1" applyFill="1" applyBorder="1" applyAlignment="1" applyProtection="1">
      <alignment horizontal="center"/>
      <protection hidden="1"/>
    </xf>
    <xf numFmtId="0" fontId="0" fillId="8" borderId="21" xfId="0" applyFill="1" applyBorder="1" applyAlignment="1" applyProtection="1">
      <alignment horizontal="center"/>
      <protection hidden="1"/>
    </xf>
    <xf numFmtId="0" fontId="0" fillId="8" borderId="0" xfId="0" applyFill="1" applyBorder="1" applyAlignment="1" applyProtection="1">
      <alignment vertical="top" wrapText="1"/>
      <protection hidden="1"/>
    </xf>
    <xf numFmtId="0" fontId="0" fillId="8" borderId="16" xfId="0" applyFill="1" applyBorder="1" applyAlignment="1" applyProtection="1">
      <alignment vertical="top" wrapText="1"/>
      <protection hidden="1"/>
    </xf>
    <xf numFmtId="0" fontId="0" fillId="8" borderId="16" xfId="0" applyFill="1" applyBorder="1" applyAlignment="1" applyProtection="1">
      <alignment vertical="top"/>
      <protection hidden="1"/>
    </xf>
    <xf numFmtId="0" fontId="0" fillId="8" borderId="0" xfId="0" applyFill="1" applyBorder="1" applyAlignment="1" applyProtection="1">
      <alignment horizontal="center"/>
      <protection hidden="1"/>
    </xf>
    <xf numFmtId="169" fontId="0" fillId="8" borderId="15" xfId="0" applyNumberFormat="1" applyFill="1" applyBorder="1" applyAlignment="1" applyProtection="1">
      <alignment horizontal="left"/>
      <protection hidden="1"/>
    </xf>
    <xf numFmtId="169" fontId="0" fillId="8" borderId="0" xfId="0" applyNumberFormat="1" applyFill="1" applyBorder="1" applyProtection="1">
      <protection hidden="1"/>
    </xf>
    <xf numFmtId="167" fontId="0" fillId="8" borderId="0" xfId="4" applyNumberFormat="1" applyFont="1" applyFill="1" applyBorder="1" applyProtection="1">
      <protection hidden="1"/>
    </xf>
    <xf numFmtId="0" fontId="4" fillId="8" borderId="15" xfId="0" applyFont="1" applyFill="1" applyBorder="1" applyProtection="1">
      <protection hidden="1"/>
    </xf>
    <xf numFmtId="0" fontId="0" fillId="8" borderId="0" xfId="0" applyFill="1" applyBorder="1" applyAlignment="1" applyProtection="1">
      <alignment vertical="center"/>
      <protection hidden="1"/>
    </xf>
    <xf numFmtId="0" fontId="0" fillId="8" borderId="16" xfId="0" applyFill="1" applyBorder="1" applyAlignment="1" applyProtection="1">
      <alignment vertical="center"/>
      <protection hidden="1"/>
    </xf>
    <xf numFmtId="0" fontId="0" fillId="8" borderId="22" xfId="0" applyFill="1" applyBorder="1" applyAlignment="1" applyProtection="1">
      <alignment horizontal="center"/>
      <protection hidden="1"/>
    </xf>
    <xf numFmtId="172" fontId="14" fillId="11" borderId="4" xfId="0" applyNumberFormat="1" applyFont="1" applyFill="1" applyBorder="1" applyAlignment="1" applyProtection="1">
      <alignment horizontal="center"/>
      <protection locked="0" hidden="1"/>
    </xf>
    <xf numFmtId="0" fontId="14" fillId="11" borderId="15" xfId="0" applyFont="1" applyFill="1" applyBorder="1" applyAlignment="1" applyProtection="1">
      <alignment horizontal="center" wrapText="1"/>
      <protection hidden="1"/>
    </xf>
    <xf numFmtId="0" fontId="4" fillId="4" borderId="0" xfId="0" applyFont="1" applyFill="1" applyBorder="1" applyAlignment="1" applyProtection="1">
      <alignment horizontal="left"/>
      <protection hidden="1"/>
    </xf>
    <xf numFmtId="169" fontId="0" fillId="0" borderId="4" xfId="0" applyNumberFormat="1" applyFill="1" applyBorder="1" applyAlignment="1" applyProtection="1">
      <alignment vertical="center" wrapText="1"/>
      <protection hidden="1"/>
    </xf>
    <xf numFmtId="167" fontId="15" fillId="5" borderId="1" xfId="4" applyNumberFormat="1" applyFont="1" applyFill="1" applyBorder="1" applyAlignment="1" applyProtection="1">
      <alignment horizontal="center"/>
      <protection locked="0" hidden="1"/>
    </xf>
    <xf numFmtId="0" fontId="4" fillId="6" borderId="4" xfId="0" applyFont="1" applyFill="1" applyBorder="1" applyProtection="1">
      <protection locked="0" hidden="1"/>
    </xf>
    <xf numFmtId="0" fontId="4" fillId="7" borderId="4" xfId="0" applyFont="1" applyFill="1" applyBorder="1" applyProtection="1">
      <protection locked="0" hidden="1"/>
    </xf>
    <xf numFmtId="0" fontId="0" fillId="0" borderId="17" xfId="0" applyBorder="1" applyProtection="1">
      <protection hidden="1"/>
    </xf>
    <xf numFmtId="0" fontId="0" fillId="0" borderId="21" xfId="0" applyBorder="1" applyProtection="1">
      <protection hidden="1"/>
    </xf>
    <xf numFmtId="0" fontId="0" fillId="9" borderId="21" xfId="0" applyFill="1" applyBorder="1" applyProtection="1">
      <protection hidden="1"/>
    </xf>
    <xf numFmtId="0" fontId="0" fillId="9" borderId="21" xfId="0" applyFill="1" applyBorder="1" applyAlignment="1" applyProtection="1">
      <alignment horizontal="center"/>
      <protection hidden="1"/>
    </xf>
    <xf numFmtId="0" fontId="0" fillId="9" borderId="18" xfId="0" applyFill="1" applyBorder="1" applyAlignment="1" applyProtection="1">
      <alignment horizontal="center"/>
      <protection hidden="1"/>
    </xf>
    <xf numFmtId="0" fontId="0" fillId="0" borderId="0" xfId="0" applyBorder="1" applyProtection="1">
      <protection hidden="1"/>
    </xf>
    <xf numFmtId="0" fontId="0" fillId="9" borderId="16" xfId="0" applyFill="1" applyBorder="1" applyAlignment="1" applyProtection="1">
      <alignment horizontal="center"/>
      <protection hidden="1"/>
    </xf>
    <xf numFmtId="0" fontId="0" fillId="0" borderId="15" xfId="0" applyBorder="1" applyAlignment="1" applyProtection="1">
      <alignment horizontal="left" indent="1"/>
      <protection hidden="1"/>
    </xf>
    <xf numFmtId="0" fontId="0" fillId="0" borderId="19" xfId="0" applyBorder="1" applyProtection="1">
      <protection hidden="1"/>
    </xf>
    <xf numFmtId="0" fontId="0" fillId="0" borderId="22" xfId="0" applyBorder="1" applyProtection="1">
      <protection hidden="1"/>
    </xf>
    <xf numFmtId="0" fontId="0" fillId="9" borderId="22" xfId="0" applyFill="1" applyBorder="1" applyProtection="1">
      <protection hidden="1"/>
    </xf>
    <xf numFmtId="0" fontId="0" fillId="9" borderId="22" xfId="0" applyFill="1" applyBorder="1" applyAlignment="1" applyProtection="1">
      <alignment horizontal="center"/>
      <protection hidden="1"/>
    </xf>
    <xf numFmtId="0" fontId="0" fillId="9" borderId="20" xfId="0" applyFill="1" applyBorder="1" applyAlignment="1" applyProtection="1">
      <alignment horizontal="center"/>
      <protection hidden="1"/>
    </xf>
    <xf numFmtId="0" fontId="0" fillId="0" borderId="10" xfId="0" applyFill="1" applyBorder="1" applyAlignment="1" applyProtection="1">
      <alignment vertical="top" wrapText="1"/>
      <protection hidden="1"/>
    </xf>
    <xf numFmtId="0" fontId="4" fillId="0" borderId="10" xfId="0" applyFont="1" applyFill="1" applyBorder="1" applyAlignment="1" applyProtection="1">
      <alignment horizontal="left" wrapText="1"/>
      <protection hidden="1"/>
    </xf>
    <xf numFmtId="0" fontId="7" fillId="0" borderId="10" xfId="0" applyFont="1" applyFill="1" applyBorder="1" applyAlignment="1" applyProtection="1">
      <alignment vertical="top"/>
      <protection hidden="1"/>
    </xf>
    <xf numFmtId="2" fontId="7" fillId="0" borderId="1" xfId="0" applyNumberFormat="1" applyFont="1" applyFill="1" applyBorder="1" applyAlignment="1" applyProtection="1">
      <alignment horizontal="center" vertical="top"/>
      <protection hidden="1"/>
    </xf>
    <xf numFmtId="0" fontId="4" fillId="4" borderId="0" xfId="0" applyFont="1" applyFill="1" applyBorder="1" applyAlignment="1" applyProtection="1">
      <alignment horizontal="left" vertical="top"/>
      <protection hidden="1"/>
    </xf>
    <xf numFmtId="0" fontId="8" fillId="0" borderId="0" xfId="0" applyFont="1" applyFill="1" applyBorder="1" applyAlignment="1" applyProtection="1">
      <alignment vertical="top" wrapText="1"/>
      <protection hidden="1"/>
    </xf>
    <xf numFmtId="0" fontId="0" fillId="8" borderId="0" xfId="0" applyFill="1" applyBorder="1" applyAlignment="1" applyProtection="1">
      <alignment horizontal="center" vertical="top" wrapText="1"/>
      <protection hidden="1"/>
    </xf>
    <xf numFmtId="0" fontId="8" fillId="0" borderId="15" xfId="0" applyFont="1" applyBorder="1" applyAlignment="1" applyProtection="1">
      <alignment horizontal="left"/>
      <protection hidden="1"/>
    </xf>
    <xf numFmtId="0" fontId="3" fillId="0" borderId="16" xfId="0" applyFont="1" applyBorder="1" applyAlignment="1" applyProtection="1">
      <alignment horizontal="left"/>
      <protection hidden="1"/>
    </xf>
    <xf numFmtId="0" fontId="12" fillId="0" borderId="0" xfId="0" quotePrefix="1" applyFont="1" applyFill="1" applyBorder="1" applyAlignment="1" applyProtection="1">
      <alignment horizontal="right"/>
      <protection hidden="1"/>
    </xf>
    <xf numFmtId="10" fontId="5" fillId="4" borderId="0" xfId="0" applyNumberFormat="1" applyFont="1" applyFill="1" applyBorder="1" applyAlignment="1" applyProtection="1">
      <alignment horizontal="right" vertical="top" wrapText="1"/>
      <protection hidden="1"/>
    </xf>
    <xf numFmtId="0" fontId="3" fillId="0" borderId="0" xfId="0" applyFont="1"/>
    <xf numFmtId="0" fontId="10" fillId="0" borderId="0" xfId="3" applyAlignment="1" applyProtection="1">
      <alignment horizontal="left"/>
      <protection hidden="1"/>
    </xf>
    <xf numFmtId="0" fontId="10" fillId="0" borderId="15" xfId="3" applyBorder="1" applyAlignment="1" applyProtection="1">
      <alignment horizontal="left" indent="1"/>
      <protection hidden="1"/>
    </xf>
    <xf numFmtId="0" fontId="10" fillId="0" borderId="0" xfId="3" applyBorder="1" applyAlignment="1" applyProtection="1">
      <alignment horizontal="left" indent="1"/>
      <protection hidden="1"/>
    </xf>
    <xf numFmtId="0" fontId="10" fillId="0" borderId="16" xfId="3" applyBorder="1" applyAlignment="1" applyProtection="1">
      <alignment horizontal="left" indent="1"/>
      <protection hidden="1"/>
    </xf>
    <xf numFmtId="0" fontId="4" fillId="4" borderId="9" xfId="0" applyFont="1" applyFill="1" applyBorder="1" applyAlignment="1" applyProtection="1">
      <alignment horizontal="left" vertical="top" wrapText="1"/>
      <protection hidden="1"/>
    </xf>
    <xf numFmtId="0" fontId="4" fillId="4" borderId="0" xfId="0" applyFont="1" applyFill="1" applyBorder="1" applyAlignment="1" applyProtection="1">
      <alignment horizontal="left" vertical="top" wrapText="1"/>
      <protection hidden="1"/>
    </xf>
    <xf numFmtId="0" fontId="0" fillId="0" borderId="12" xfId="0" applyBorder="1" applyAlignment="1" applyProtection="1">
      <alignment vertical="top" wrapText="1"/>
      <protection hidden="1"/>
    </xf>
    <xf numFmtId="0" fontId="0" fillId="0" borderId="13" xfId="0" applyBorder="1" applyAlignment="1" applyProtection="1">
      <alignment vertical="top" wrapText="1"/>
      <protection hidden="1"/>
    </xf>
    <xf numFmtId="0" fontId="0" fillId="0" borderId="14" xfId="0" applyBorder="1" applyAlignment="1" applyProtection="1">
      <alignment vertical="top" wrapText="1"/>
      <protection hidden="1"/>
    </xf>
    <xf numFmtId="0" fontId="4" fillId="4" borderId="7" xfId="0" applyFont="1" applyFill="1" applyBorder="1" applyAlignment="1" applyProtection="1">
      <alignment horizontal="left" vertical="top" wrapText="1"/>
      <protection hidden="1"/>
    </xf>
    <xf numFmtId="0" fontId="4" fillId="0" borderId="19" xfId="0" applyFont="1" applyFill="1" applyBorder="1" applyAlignment="1" applyProtection="1">
      <alignment horizontal="left" vertical="top" wrapText="1"/>
      <protection hidden="1"/>
    </xf>
    <xf numFmtId="0" fontId="4" fillId="0" borderId="22" xfId="0" applyFont="1" applyFill="1" applyBorder="1" applyAlignment="1" applyProtection="1">
      <alignment horizontal="left" vertical="top" wrapText="1"/>
      <protection hidden="1"/>
    </xf>
    <xf numFmtId="0" fontId="4" fillId="0" borderId="20" xfId="0" applyFont="1" applyFill="1" applyBorder="1" applyAlignment="1" applyProtection="1">
      <alignment horizontal="left" vertical="top" wrapText="1"/>
      <protection hidden="1"/>
    </xf>
    <xf numFmtId="0" fontId="4" fillId="0" borderId="17" xfId="0" applyFont="1" applyFill="1" applyBorder="1" applyAlignment="1" applyProtection="1">
      <alignment horizontal="left" vertical="top" wrapText="1"/>
      <protection hidden="1"/>
    </xf>
    <xf numFmtId="0" fontId="4" fillId="0" borderId="21" xfId="0" applyFont="1" applyFill="1" applyBorder="1" applyAlignment="1" applyProtection="1">
      <alignment horizontal="left" vertical="top" wrapText="1"/>
      <protection hidden="1"/>
    </xf>
    <xf numFmtId="0" fontId="4" fillId="0" borderId="18" xfId="0" applyFont="1" applyFill="1" applyBorder="1" applyAlignment="1" applyProtection="1">
      <alignment horizontal="left" vertical="top" wrapText="1"/>
      <protection hidden="1"/>
    </xf>
    <xf numFmtId="0" fontId="0" fillId="0" borderId="17" xfId="0" applyBorder="1" applyAlignment="1" applyProtection="1">
      <alignment horizontal="left" vertical="top" wrapText="1"/>
      <protection hidden="1"/>
    </xf>
    <xf numFmtId="0" fontId="0" fillId="0" borderId="21" xfId="0" applyBorder="1" applyAlignment="1" applyProtection="1">
      <alignment horizontal="left" vertical="top" wrapText="1"/>
      <protection hidden="1"/>
    </xf>
    <xf numFmtId="0" fontId="0" fillId="0" borderId="18" xfId="0" applyBorder="1" applyAlignment="1" applyProtection="1">
      <alignment horizontal="left" vertical="top" wrapText="1"/>
      <protection hidden="1"/>
    </xf>
    <xf numFmtId="0" fontId="3" fillId="4" borderId="9" xfId="0" applyFont="1" applyFill="1" applyBorder="1" applyAlignment="1" applyProtection="1">
      <alignment horizontal="left" vertical="top" wrapText="1"/>
      <protection hidden="1"/>
    </xf>
    <xf numFmtId="0" fontId="3" fillId="4" borderId="0" xfId="0" applyFont="1" applyFill="1" applyBorder="1" applyAlignment="1" applyProtection="1">
      <alignment horizontal="left" vertical="top" wrapText="1"/>
      <protection hidden="1"/>
    </xf>
    <xf numFmtId="0" fontId="3" fillId="4" borderId="7" xfId="0" applyFont="1" applyFill="1" applyBorder="1" applyAlignment="1" applyProtection="1">
      <alignment horizontal="left" vertical="top" wrapText="1"/>
      <protection hidden="1"/>
    </xf>
    <xf numFmtId="0" fontId="4" fillId="4" borderId="11" xfId="0" applyFont="1" applyFill="1" applyBorder="1" applyAlignment="1" applyProtection="1">
      <alignment horizontal="left"/>
      <protection hidden="1"/>
    </xf>
    <xf numFmtId="0" fontId="4" fillId="4" borderId="5" xfId="0" applyFont="1" applyFill="1" applyBorder="1" applyAlignment="1" applyProtection="1">
      <alignment horizontal="left"/>
      <protection hidden="1"/>
    </xf>
    <xf numFmtId="0" fontId="4" fillId="4" borderId="3" xfId="0" applyFont="1" applyFill="1" applyBorder="1" applyAlignment="1" applyProtection="1">
      <alignment horizontal="left"/>
      <protection hidden="1"/>
    </xf>
    <xf numFmtId="171" fontId="3" fillId="4" borderId="9" xfId="0" applyNumberFormat="1" applyFont="1" applyFill="1" applyBorder="1" applyAlignment="1" applyProtection="1">
      <alignment horizontal="left" wrapText="1"/>
      <protection hidden="1"/>
    </xf>
    <xf numFmtId="171" fontId="3" fillId="4" borderId="0" xfId="0" applyNumberFormat="1" applyFont="1" applyFill="1" applyBorder="1" applyAlignment="1" applyProtection="1">
      <alignment horizontal="left" wrapText="1"/>
      <protection hidden="1"/>
    </xf>
    <xf numFmtId="171" fontId="3" fillId="4" borderId="7" xfId="0" applyNumberFormat="1" applyFont="1" applyFill="1" applyBorder="1" applyAlignment="1" applyProtection="1">
      <alignment horizontal="left" wrapText="1"/>
      <protection hidden="1"/>
    </xf>
    <xf numFmtId="0" fontId="7" fillId="0" borderId="1" xfId="0" applyFont="1" applyFill="1" applyBorder="1" applyAlignment="1" applyProtection="1">
      <alignment horizontal="left" vertical="top" wrapText="1"/>
      <protection hidden="1"/>
    </xf>
    <xf numFmtId="0" fontId="7" fillId="0" borderId="4" xfId="0" applyFont="1" applyFill="1" applyBorder="1" applyAlignment="1" applyProtection="1">
      <alignment horizontal="left" vertical="top" wrapText="1"/>
      <protection hidden="1"/>
    </xf>
    <xf numFmtId="169" fontId="4" fillId="4" borderId="9" xfId="0" applyNumberFormat="1" applyFont="1" applyFill="1" applyBorder="1" applyAlignment="1" applyProtection="1">
      <alignment horizontal="left" wrapText="1"/>
      <protection hidden="1"/>
    </xf>
    <xf numFmtId="169" fontId="4" fillId="4" borderId="0" xfId="0" applyNumberFormat="1" applyFont="1" applyFill="1" applyBorder="1" applyAlignment="1" applyProtection="1">
      <alignment horizontal="left" wrapText="1"/>
      <protection hidden="1"/>
    </xf>
    <xf numFmtId="169" fontId="4" fillId="4" borderId="7" xfId="0" applyNumberFormat="1" applyFont="1" applyFill="1" applyBorder="1" applyAlignment="1" applyProtection="1">
      <alignment horizontal="left" wrapText="1"/>
      <protection hidden="1"/>
    </xf>
    <xf numFmtId="0" fontId="4" fillId="4" borderId="9" xfId="0" applyFont="1" applyFill="1" applyBorder="1" applyAlignment="1" applyProtection="1">
      <alignment vertical="top" wrapText="1"/>
      <protection hidden="1"/>
    </xf>
    <xf numFmtId="0" fontId="4" fillId="4" borderId="0" xfId="0" applyFont="1" applyFill="1" applyBorder="1" applyAlignment="1" applyProtection="1">
      <alignment vertical="top" wrapText="1"/>
      <protection hidden="1"/>
    </xf>
    <xf numFmtId="0" fontId="4" fillId="4" borderId="7" xfId="0" applyFont="1" applyFill="1" applyBorder="1" applyAlignment="1" applyProtection="1">
      <alignment vertical="top" wrapText="1"/>
      <protection hidden="1"/>
    </xf>
    <xf numFmtId="0" fontId="4" fillId="4" borderId="9" xfId="0" applyFont="1" applyFill="1" applyBorder="1" applyAlignment="1" applyProtection="1">
      <alignment horizontal="center"/>
      <protection hidden="1"/>
    </xf>
    <xf numFmtId="0" fontId="4" fillId="4" borderId="0" xfId="0" applyFont="1" applyFill="1" applyBorder="1" applyAlignment="1" applyProtection="1">
      <alignment horizontal="center"/>
      <protection hidden="1"/>
    </xf>
    <xf numFmtId="0" fontId="4" fillId="4" borderId="7" xfId="0" applyFont="1" applyFill="1" applyBorder="1" applyAlignment="1" applyProtection="1">
      <alignment horizontal="center"/>
      <protection hidden="1"/>
    </xf>
    <xf numFmtId="0" fontId="3" fillId="0" borderId="8" xfId="0" applyFont="1" applyFill="1" applyBorder="1" applyProtection="1">
      <protection hidden="1"/>
    </xf>
    <xf numFmtId="0" fontId="3" fillId="0" borderId="2" xfId="0" applyFont="1" applyFill="1" applyBorder="1" applyProtection="1">
      <protection hidden="1"/>
    </xf>
    <xf numFmtId="0" fontId="3" fillId="0" borderId="6" xfId="0" applyFont="1" applyFill="1" applyBorder="1" applyProtection="1">
      <protection hidden="1"/>
    </xf>
    <xf numFmtId="0" fontId="3" fillId="0" borderId="16" xfId="0" applyFont="1" applyBorder="1" applyAlignment="1" applyProtection="1">
      <alignment vertical="top" wrapText="1"/>
      <protection hidden="1"/>
    </xf>
    <xf numFmtId="169" fontId="4" fillId="4" borderId="9" xfId="0" applyNumberFormat="1" applyFont="1" applyFill="1" applyBorder="1" applyAlignment="1" applyProtection="1">
      <alignment horizontal="left" vertical="top" wrapText="1"/>
      <protection hidden="1"/>
    </xf>
    <xf numFmtId="169" fontId="4" fillId="4" borderId="0" xfId="0" applyNumberFormat="1" applyFont="1" applyFill="1" applyBorder="1" applyAlignment="1" applyProtection="1">
      <alignment horizontal="left" vertical="top" wrapText="1"/>
      <protection hidden="1"/>
    </xf>
    <xf numFmtId="169" fontId="4" fillId="4" borderId="7" xfId="0" applyNumberFormat="1" applyFont="1" applyFill="1" applyBorder="1" applyAlignment="1" applyProtection="1">
      <alignment horizontal="left" vertical="top" wrapText="1"/>
      <protection hidden="1"/>
    </xf>
    <xf numFmtId="0" fontId="0" fillId="0" borderId="9"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171" fontId="4" fillId="4" borderId="9" xfId="0" applyNumberFormat="1" applyFont="1" applyFill="1" applyBorder="1" applyAlignment="1" applyProtection="1">
      <alignment horizontal="left" wrapText="1"/>
      <protection hidden="1"/>
    </xf>
    <xf numFmtId="171" fontId="4" fillId="4" borderId="0" xfId="0" applyNumberFormat="1" applyFont="1" applyFill="1" applyBorder="1" applyAlignment="1" applyProtection="1">
      <alignment horizontal="left" wrapText="1"/>
      <protection hidden="1"/>
    </xf>
    <xf numFmtId="171" fontId="4" fillId="4" borderId="7" xfId="0" applyNumberFormat="1" applyFont="1" applyFill="1" applyBorder="1" applyAlignment="1" applyProtection="1">
      <alignment horizontal="left" wrapText="1"/>
      <protection hidden="1"/>
    </xf>
    <xf numFmtId="0" fontId="10" fillId="0" borderId="0" xfId="3" applyAlignment="1" applyProtection="1">
      <alignment horizontal="left"/>
      <protection hidden="1"/>
    </xf>
    <xf numFmtId="0" fontId="4" fillId="4" borderId="9" xfId="0" applyFont="1" applyFill="1" applyBorder="1" applyAlignment="1" applyProtection="1">
      <alignment horizontal="center" vertical="top" wrapText="1"/>
      <protection hidden="1"/>
    </xf>
    <xf numFmtId="0" fontId="4" fillId="4" borderId="0" xfId="0" applyFont="1" applyFill="1" applyBorder="1" applyAlignment="1" applyProtection="1">
      <alignment horizontal="center" vertical="top" wrapText="1"/>
      <protection hidden="1"/>
    </xf>
    <xf numFmtId="0" fontId="4" fillId="4" borderId="7" xfId="0" applyFont="1" applyFill="1" applyBorder="1" applyAlignment="1" applyProtection="1">
      <alignment horizontal="center" vertical="top" wrapText="1"/>
      <protection hidden="1"/>
    </xf>
    <xf numFmtId="0" fontId="10" fillId="8" borderId="15" xfId="3" applyFill="1" applyBorder="1" applyAlignment="1" applyProtection="1">
      <protection hidden="1"/>
    </xf>
    <xf numFmtId="0" fontId="10" fillId="8" borderId="0" xfId="3" applyFill="1" applyBorder="1" applyAlignment="1" applyProtection="1">
      <protection hidden="1"/>
    </xf>
    <xf numFmtId="0" fontId="10" fillId="8" borderId="16" xfId="3" applyFill="1" applyBorder="1" applyAlignment="1" applyProtection="1">
      <protection hidden="1"/>
    </xf>
    <xf numFmtId="0" fontId="0" fillId="0" borderId="17"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18" xfId="0" applyBorder="1" applyAlignment="1" applyProtection="1">
      <alignment horizontal="left" vertical="center"/>
      <protection hidden="1"/>
    </xf>
    <xf numFmtId="0" fontId="0" fillId="0" borderId="12" xfId="0" applyBorder="1" applyAlignment="1" applyProtection="1">
      <alignment vertical="center" wrapText="1"/>
      <protection hidden="1"/>
    </xf>
    <xf numFmtId="0" fontId="0" fillId="0" borderId="13" xfId="0" applyBorder="1" applyAlignment="1" applyProtection="1">
      <alignment vertical="center" wrapText="1"/>
      <protection hidden="1"/>
    </xf>
    <xf numFmtId="0" fontId="0" fillId="0" borderId="14" xfId="0" applyBorder="1" applyAlignment="1" applyProtection="1">
      <alignment vertical="center" wrapText="1"/>
      <protection hidden="1"/>
    </xf>
  </cellXfs>
  <cellStyles count="5">
    <cellStyle name="Comma" xfId="1" builtinId="3"/>
    <cellStyle name="Euro" xfId="2"/>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7.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123825</xdr:colOff>
      <xdr:row>25</xdr:row>
      <xdr:rowOff>9525</xdr:rowOff>
    </xdr:from>
    <xdr:to>
      <xdr:col>10</xdr:col>
      <xdr:colOff>2724150</xdr:colOff>
      <xdr:row>38</xdr:row>
      <xdr:rowOff>85725</xdr:rowOff>
    </xdr:to>
    <xdr:pic>
      <xdr:nvPicPr>
        <xdr:cNvPr id="102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67700" y="4581525"/>
          <a:ext cx="3028950" cy="2181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57150</xdr:colOff>
      <xdr:row>1</xdr:row>
      <xdr:rowOff>19050</xdr:rowOff>
    </xdr:from>
    <xdr:to>
      <xdr:col>11</xdr:col>
      <xdr:colOff>733425</xdr:colOff>
      <xdr:row>2</xdr:row>
      <xdr:rowOff>285750</xdr:rowOff>
    </xdr:to>
    <xdr:pic>
      <xdr:nvPicPr>
        <xdr:cNvPr id="1026" name="Picture 2" descr="Logo and Hydronix underneath_Standar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34825" y="190500"/>
          <a:ext cx="6762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180975</xdr:colOff>
      <xdr:row>71</xdr:row>
      <xdr:rowOff>123825</xdr:rowOff>
    </xdr:from>
    <xdr:to>
      <xdr:col>1</xdr:col>
      <xdr:colOff>857250</xdr:colOff>
      <xdr:row>74</xdr:row>
      <xdr:rowOff>114300</xdr:rowOff>
    </xdr:to>
    <xdr:pic>
      <xdr:nvPicPr>
        <xdr:cNvPr id="1028" name="Picture 4" descr="Logo and Hydronix underneath_Standar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5275" y="16373475"/>
          <a:ext cx="6762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xdr:row>
      <xdr:rowOff>38100</xdr:rowOff>
    </xdr:from>
    <xdr:to>
      <xdr:col>8</xdr:col>
      <xdr:colOff>123825</xdr:colOff>
      <xdr:row>32</xdr:row>
      <xdr:rowOff>9525</xdr:rowOff>
    </xdr:to>
    <xdr:pic>
      <xdr:nvPicPr>
        <xdr:cNvPr id="204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81200"/>
          <a:ext cx="4572000" cy="3209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171450</xdr:colOff>
      <xdr:row>12</xdr:row>
      <xdr:rowOff>47625</xdr:rowOff>
    </xdr:from>
    <xdr:to>
      <xdr:col>15</xdr:col>
      <xdr:colOff>419100</xdr:colOff>
      <xdr:row>32</xdr:row>
      <xdr:rowOff>28575</xdr:rowOff>
    </xdr:to>
    <xdr:pic>
      <xdr:nvPicPr>
        <xdr:cNvPr id="205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0" y="1990725"/>
          <a:ext cx="4591050" cy="3219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314325</xdr:colOff>
      <xdr:row>11</xdr:row>
      <xdr:rowOff>0</xdr:rowOff>
    </xdr:from>
    <xdr:to>
      <xdr:col>8</xdr:col>
      <xdr:colOff>314325</xdr:colOff>
      <xdr:row>32</xdr:row>
      <xdr:rowOff>19050</xdr:rowOff>
    </xdr:to>
    <xdr:pic>
      <xdr:nvPicPr>
        <xdr:cNvPr id="2051"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1781175"/>
          <a:ext cx="4762500" cy="3419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209550</xdr:colOff>
      <xdr:row>11</xdr:row>
      <xdr:rowOff>0</xdr:rowOff>
    </xdr:from>
    <xdr:to>
      <xdr:col>16</xdr:col>
      <xdr:colOff>19050</xdr:colOff>
      <xdr:row>32</xdr:row>
      <xdr:rowOff>19050</xdr:rowOff>
    </xdr:to>
    <xdr:pic>
      <xdr:nvPicPr>
        <xdr:cNvPr id="2052"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00600" y="1781175"/>
          <a:ext cx="4762500" cy="3419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142875</xdr:colOff>
      <xdr:row>25</xdr:row>
      <xdr:rowOff>95250</xdr:rowOff>
    </xdr:from>
    <xdr:to>
      <xdr:col>10</xdr:col>
      <xdr:colOff>2752725</xdr:colOff>
      <xdr:row>39</xdr:row>
      <xdr:rowOff>0</xdr:rowOff>
    </xdr:to>
    <xdr:pic>
      <xdr:nvPicPr>
        <xdr:cNvPr id="307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48650" y="4752975"/>
          <a:ext cx="3057525" cy="248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66675</xdr:colOff>
      <xdr:row>1</xdr:row>
      <xdr:rowOff>9525</xdr:rowOff>
    </xdr:from>
    <xdr:to>
      <xdr:col>11</xdr:col>
      <xdr:colOff>742950</xdr:colOff>
      <xdr:row>2</xdr:row>
      <xdr:rowOff>266700</xdr:rowOff>
    </xdr:to>
    <xdr:pic>
      <xdr:nvPicPr>
        <xdr:cNvPr id="3074" name="Picture 2" descr="Logo and Hydronix underneath_Standard"/>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72875" y="180975"/>
          <a:ext cx="6762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57150</xdr:colOff>
      <xdr:row>72</xdr:row>
      <xdr:rowOff>47625</xdr:rowOff>
    </xdr:from>
    <xdr:to>
      <xdr:col>1</xdr:col>
      <xdr:colOff>733425</xdr:colOff>
      <xdr:row>75</xdr:row>
      <xdr:rowOff>28575</xdr:rowOff>
    </xdr:to>
    <xdr:pic>
      <xdr:nvPicPr>
        <xdr:cNvPr id="3075" name="Picture 3" descr="Logo and Hydronix underneath_Standard"/>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 y="16906875"/>
          <a:ext cx="6762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hydronix.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hydroni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showGridLines="0" tabSelected="1" zoomScaleNormal="75" workbookViewId="0">
      <selection activeCell="C5" sqref="C5"/>
    </sheetView>
  </sheetViews>
  <sheetFormatPr defaultColWidth="11.5703125" defaultRowHeight="12.75" x14ac:dyDescent="0.2"/>
  <cols>
    <col min="1" max="1" width="1.7109375" style="46" customWidth="1"/>
    <col min="2" max="2" width="19.7109375" style="46" customWidth="1"/>
    <col min="3" max="3" width="11.5703125" style="46" customWidth="1"/>
    <col min="4" max="4" width="9.140625" style="46" customWidth="1"/>
    <col min="5" max="5" width="17.28515625" style="46" customWidth="1"/>
    <col min="6" max="6" width="11.140625" style="48" customWidth="1"/>
    <col min="7" max="7" width="15.5703125" style="48" customWidth="1"/>
    <col min="8" max="8" width="32.7109375" style="48" customWidth="1"/>
    <col min="9" max="9" width="3.28515625" style="46" customWidth="1"/>
    <col min="10" max="10" width="6.42578125" style="48" customWidth="1"/>
    <col min="11" max="11" width="49.5703125" style="46" customWidth="1"/>
    <col min="12" max="12" width="12.140625" style="46" customWidth="1"/>
    <col min="13" max="16384" width="11.5703125" style="46"/>
  </cols>
  <sheetData>
    <row r="1" spans="1:12" ht="13.5" thickBot="1" x14ac:dyDescent="0.25">
      <c r="A1" s="172"/>
      <c r="B1" s="174"/>
      <c r="C1" s="174"/>
      <c r="D1" s="174"/>
      <c r="E1" s="174"/>
      <c r="F1" s="218"/>
      <c r="G1" s="218"/>
      <c r="H1" s="218"/>
      <c r="I1" s="174"/>
      <c r="J1" s="218"/>
      <c r="K1" s="174"/>
      <c r="L1" s="175"/>
    </row>
    <row r="2" spans="1:12" ht="16.5" thickBot="1" x14ac:dyDescent="0.3">
      <c r="A2" s="135"/>
      <c r="B2" s="49" t="s">
        <v>62</v>
      </c>
      <c r="C2" s="50"/>
      <c r="D2" s="172"/>
      <c r="E2" s="51" t="s">
        <v>71</v>
      </c>
      <c r="F2" s="52"/>
      <c r="G2" s="52"/>
      <c r="H2" s="53"/>
      <c r="I2" s="172"/>
      <c r="J2" s="140">
        <v>1</v>
      </c>
      <c r="K2" s="141" t="s">
        <v>76</v>
      </c>
      <c r="L2" s="177"/>
    </row>
    <row r="3" spans="1:12" s="54" customFormat="1" ht="26.25" thickBot="1" x14ac:dyDescent="0.25">
      <c r="A3" s="137"/>
      <c r="B3" s="250" t="s">
        <v>63</v>
      </c>
      <c r="C3" s="233">
        <f>Workings!C3</f>
        <v>2300</v>
      </c>
      <c r="D3" s="219"/>
      <c r="E3" s="55" t="s">
        <v>63</v>
      </c>
      <c r="F3" s="1">
        <v>2212.3622601700717</v>
      </c>
      <c r="G3" s="56" t="s">
        <v>83</v>
      </c>
      <c r="H3" s="57" t="s">
        <v>73</v>
      </c>
      <c r="I3" s="219"/>
      <c r="J3" s="142"/>
      <c r="K3" s="143" t="s">
        <v>77</v>
      </c>
      <c r="L3" s="220"/>
    </row>
    <row r="4" spans="1:12" ht="13.5" thickBot="1" x14ac:dyDescent="0.25">
      <c r="A4" s="135"/>
      <c r="B4" s="38"/>
      <c r="C4" s="132"/>
      <c r="D4" s="172"/>
      <c r="E4" s="209"/>
      <c r="F4" s="210"/>
      <c r="G4" s="210"/>
      <c r="H4" s="211"/>
      <c r="I4" s="172"/>
      <c r="J4" s="144"/>
      <c r="K4" s="123"/>
      <c r="L4" s="177"/>
    </row>
    <row r="5" spans="1:12" ht="13.5" thickBot="1" x14ac:dyDescent="0.25">
      <c r="A5" s="135"/>
      <c r="B5" s="59" t="s">
        <v>64</v>
      </c>
      <c r="C5" s="6">
        <v>800</v>
      </c>
      <c r="D5" s="172"/>
      <c r="E5" s="59" t="s">
        <v>64</v>
      </c>
      <c r="F5" s="3">
        <f>Workings!$F5</f>
        <v>751.17370892018778</v>
      </c>
      <c r="G5" s="234">
        <v>6.5000000000000002E-2</v>
      </c>
      <c r="H5" s="12">
        <f>Workings!$H5</f>
        <v>48.826291079812222</v>
      </c>
      <c r="I5" s="172"/>
      <c r="J5" s="145">
        <v>2</v>
      </c>
      <c r="K5" s="146" t="s">
        <v>78</v>
      </c>
      <c r="L5" s="177"/>
    </row>
    <row r="6" spans="1:12" ht="13.5" thickBot="1" x14ac:dyDescent="0.25">
      <c r="A6" s="135"/>
      <c r="B6" s="38" t="s">
        <v>65</v>
      </c>
      <c r="C6" s="131">
        <v>500</v>
      </c>
      <c r="D6" s="172"/>
      <c r="E6" s="38" t="s">
        <v>65</v>
      </c>
      <c r="F6" s="63">
        <f>Workings!$F6</f>
        <v>473.93364928909955</v>
      </c>
      <c r="G6" s="234">
        <v>5.5E-2</v>
      </c>
      <c r="H6" s="64">
        <f>Workings!$H6</f>
        <v>26.066350710900451</v>
      </c>
      <c r="I6" s="172"/>
      <c r="J6" s="144"/>
      <c r="K6" s="147" t="s">
        <v>79</v>
      </c>
      <c r="L6" s="177"/>
    </row>
    <row r="7" spans="1:12" ht="13.5" thickBot="1" x14ac:dyDescent="0.25">
      <c r="A7" s="135"/>
      <c r="B7" s="38" t="s">
        <v>66</v>
      </c>
      <c r="C7" s="131">
        <v>650</v>
      </c>
      <c r="D7" s="172"/>
      <c r="E7" s="38" t="s">
        <v>66</v>
      </c>
      <c r="F7" s="63">
        <f>Workings!$F7</f>
        <v>637.25490196078431</v>
      </c>
      <c r="G7" s="234">
        <v>0.02</v>
      </c>
      <c r="H7" s="64">
        <f>Workings!$H7</f>
        <v>12.745098039215691</v>
      </c>
      <c r="I7" s="172"/>
      <c r="J7" s="144"/>
      <c r="K7" s="123"/>
      <c r="L7" s="177"/>
    </row>
    <row r="8" spans="1:12" ht="13.5" thickBot="1" x14ac:dyDescent="0.25">
      <c r="A8" s="135"/>
      <c r="B8" s="65" t="s">
        <v>72</v>
      </c>
      <c r="C8" s="6">
        <v>350</v>
      </c>
      <c r="D8" s="172"/>
      <c r="E8" s="65" t="s">
        <v>72</v>
      </c>
      <c r="F8" s="67">
        <f>Workings!$F8</f>
        <v>350</v>
      </c>
      <c r="G8" s="126">
        <v>0</v>
      </c>
      <c r="H8" s="69">
        <f>Workings!$H8</f>
        <v>0</v>
      </c>
      <c r="I8" s="172"/>
      <c r="J8" s="148">
        <v>3</v>
      </c>
      <c r="K8" s="146" t="s">
        <v>80</v>
      </c>
      <c r="L8" s="177"/>
    </row>
    <row r="9" spans="1:12" ht="13.5" thickBot="1" x14ac:dyDescent="0.25">
      <c r="A9" s="135"/>
      <c r="B9" s="70" t="s">
        <v>67</v>
      </c>
      <c r="C9" s="7">
        <v>135</v>
      </c>
      <c r="D9" s="172"/>
      <c r="E9" s="71" t="s">
        <v>67</v>
      </c>
      <c r="F9" s="4">
        <f>Workings!F9</f>
        <v>47.362260170071636</v>
      </c>
      <c r="G9" s="4"/>
      <c r="H9" s="69">
        <f>Workings!$H9</f>
        <v>87.637739829928364</v>
      </c>
      <c r="I9" s="172"/>
      <c r="J9" s="144"/>
      <c r="K9" s="149"/>
      <c r="L9" s="177"/>
    </row>
    <row r="10" spans="1:12" ht="13.5" thickBot="1" x14ac:dyDescent="0.25">
      <c r="A10" s="135"/>
      <c r="B10" s="38"/>
      <c r="C10" s="73"/>
      <c r="D10" s="172"/>
      <c r="E10" s="215"/>
      <c r="F10" s="216"/>
      <c r="G10" s="210"/>
      <c r="H10" s="217"/>
      <c r="I10" s="172"/>
      <c r="J10" s="144"/>
      <c r="K10" s="123"/>
      <c r="L10" s="177"/>
    </row>
    <row r="11" spans="1:12" s="82" customFormat="1" ht="13.5" thickBot="1" x14ac:dyDescent="0.25">
      <c r="A11" s="138"/>
      <c r="B11" s="127" t="s">
        <v>68</v>
      </c>
      <c r="C11" s="124">
        <f>Workings!C11</f>
        <v>0.38571428571428573</v>
      </c>
      <c r="D11" s="214"/>
      <c r="E11" s="252" t="s">
        <v>68</v>
      </c>
      <c r="F11" s="253">
        <v>0.38571428571428573</v>
      </c>
      <c r="G11" s="290" t="str">
        <f>Workings!G11</f>
        <v>V/S -suhde pysyy samana (0.39) jos lisätään vain 47 litraa vettä</v>
      </c>
      <c r="H11" s="291"/>
      <c r="I11" s="214"/>
      <c r="J11" s="212">
        <v>4</v>
      </c>
      <c r="K11" s="213" t="s">
        <v>81</v>
      </c>
      <c r="L11" s="221"/>
    </row>
    <row r="12" spans="1:12" ht="13.5" thickBot="1" x14ac:dyDescent="0.25">
      <c r="A12" s="135"/>
      <c r="B12" s="176"/>
      <c r="C12" s="172"/>
      <c r="D12" s="172"/>
      <c r="E12" s="172"/>
      <c r="F12" s="222"/>
      <c r="G12" s="222"/>
      <c r="H12" s="222"/>
      <c r="I12" s="172"/>
      <c r="J12" s="144"/>
      <c r="K12" s="149" t="s">
        <v>61</v>
      </c>
      <c r="L12" s="177"/>
    </row>
    <row r="13" spans="1:12" ht="13.5" thickBot="1" x14ac:dyDescent="0.25">
      <c r="A13" s="135"/>
      <c r="B13" s="75" t="s">
        <v>69</v>
      </c>
      <c r="C13" s="235">
        <v>120</v>
      </c>
      <c r="D13" s="172"/>
      <c r="E13" s="75" t="s">
        <v>74</v>
      </c>
      <c r="F13" s="230" t="s">
        <v>75</v>
      </c>
      <c r="G13" s="222"/>
      <c r="H13" s="222"/>
      <c r="I13" s="172"/>
      <c r="J13" s="144"/>
      <c r="K13" s="150"/>
      <c r="L13" s="177"/>
    </row>
    <row r="14" spans="1:12" ht="26.25" thickBot="1" x14ac:dyDescent="0.25">
      <c r="A14" s="135"/>
      <c r="B14" s="251" t="s">
        <v>120</v>
      </c>
      <c r="C14" s="236">
        <v>80</v>
      </c>
      <c r="D14" s="172"/>
      <c r="E14" s="172"/>
      <c r="F14" s="222"/>
      <c r="G14" s="222"/>
      <c r="H14" s="222"/>
      <c r="I14" s="172"/>
      <c r="J14" s="231">
        <v>5</v>
      </c>
      <c r="K14" s="146" t="s">
        <v>82</v>
      </c>
      <c r="L14" s="177"/>
    </row>
    <row r="15" spans="1:12" ht="13.5" thickBot="1" x14ac:dyDescent="0.25">
      <c r="A15" s="135"/>
      <c r="B15" s="176"/>
      <c r="C15" s="172"/>
      <c r="D15" s="172"/>
      <c r="E15" s="172"/>
      <c r="F15" s="222"/>
      <c r="G15" s="222"/>
      <c r="H15" s="222"/>
      <c r="I15" s="172"/>
      <c r="J15" s="144"/>
      <c r="K15" s="123"/>
      <c r="L15" s="177"/>
    </row>
    <row r="16" spans="1:12" x14ac:dyDescent="0.2">
      <c r="A16" s="135"/>
      <c r="B16" s="301" t="s">
        <v>102</v>
      </c>
      <c r="C16" s="302"/>
      <c r="D16" s="302"/>
      <c r="E16" s="302"/>
      <c r="F16" s="302"/>
      <c r="G16" s="302"/>
      <c r="H16" s="303"/>
      <c r="I16" s="172"/>
      <c r="J16" s="144"/>
      <c r="K16" s="123"/>
      <c r="L16" s="177"/>
    </row>
    <row r="17" spans="1:12" x14ac:dyDescent="0.2">
      <c r="A17" s="135"/>
      <c r="B17" s="101" t="s">
        <v>103</v>
      </c>
      <c r="C17" s="8">
        <v>15</v>
      </c>
      <c r="D17" s="259" t="str">
        <f>"=  "&amp; (60/C17)*C18</f>
        <v>=  8</v>
      </c>
      <c r="E17" s="129" t="str">
        <f>Workings!E17</f>
        <v>erää päivässä - syötä tämä luku soluun C13"</v>
      </c>
      <c r="F17" s="104"/>
      <c r="G17" s="105"/>
      <c r="H17" s="106"/>
      <c r="I17" s="172"/>
      <c r="J17" s="151">
        <v>6</v>
      </c>
      <c r="K17" s="304" t="s">
        <v>84</v>
      </c>
      <c r="L17" s="177"/>
    </row>
    <row r="18" spans="1:12" ht="13.5" thickBot="1" x14ac:dyDescent="0.25">
      <c r="A18" s="135"/>
      <c r="B18" s="107" t="s">
        <v>104</v>
      </c>
      <c r="C18" s="9">
        <v>2</v>
      </c>
      <c r="D18" s="108"/>
      <c r="E18" s="108"/>
      <c r="F18" s="109"/>
      <c r="G18" s="109"/>
      <c r="H18" s="110"/>
      <c r="I18" s="172"/>
      <c r="J18" s="144"/>
      <c r="K18" s="304"/>
      <c r="L18" s="177"/>
    </row>
    <row r="19" spans="1:12" ht="13.5" thickBot="1" x14ac:dyDescent="0.25">
      <c r="A19" s="135"/>
      <c r="B19" s="176"/>
      <c r="C19" s="172"/>
      <c r="D19" s="172"/>
      <c r="E19" s="172"/>
      <c r="F19" s="222"/>
      <c r="G19" s="222"/>
      <c r="H19" s="222"/>
      <c r="I19" s="172"/>
      <c r="J19" s="144"/>
      <c r="K19" s="123"/>
      <c r="L19" s="177"/>
    </row>
    <row r="20" spans="1:12" x14ac:dyDescent="0.2">
      <c r="A20" s="135"/>
      <c r="B20" s="14" t="s">
        <v>86</v>
      </c>
      <c r="C20" s="15"/>
      <c r="D20" s="16"/>
      <c r="E20" s="16"/>
      <c r="F20" s="17"/>
      <c r="G20" s="17"/>
      <c r="H20" s="18"/>
      <c r="I20" s="172"/>
      <c r="J20" s="144"/>
      <c r="K20" s="123"/>
      <c r="L20" s="177"/>
    </row>
    <row r="21" spans="1:12" x14ac:dyDescent="0.2">
      <c r="A21" s="135"/>
      <c r="B21" s="19" t="str">
        <f>Workings!B21</f>
        <v>Syötetyn reseptin mukaan (vihreällä pohjalla), 135 litraa vettä tuottaa betonia jonka kosteus on 5.9%, ja vesi/sementti (v/s) suhde  0.39.</v>
      </c>
      <c r="C21" s="20"/>
      <c r="D21" s="20"/>
      <c r="E21" s="20"/>
      <c r="F21" s="21"/>
      <c r="G21" s="22"/>
      <c r="H21" s="23"/>
      <c r="I21" s="172"/>
      <c r="J21" s="152"/>
      <c r="K21" s="153"/>
      <c r="L21" s="177"/>
    </row>
    <row r="22" spans="1:12" x14ac:dyDescent="0.2">
      <c r="A22" s="135"/>
      <c r="B22" s="19" t="str">
        <f>Workings!B22</f>
        <v>Jos 135 litraa lisätään suoraan erään (punaisella pohjalla) on erän kosteus 10.06% ja v/s-suhde 0.64.</v>
      </c>
      <c r="C22" s="20"/>
      <c r="D22" s="20"/>
      <c r="E22" s="20"/>
      <c r="F22" s="21"/>
      <c r="G22" s="22"/>
      <c r="H22" s="23"/>
      <c r="I22" s="172"/>
      <c r="J22" s="122"/>
      <c r="K22" s="149"/>
      <c r="L22" s="177"/>
    </row>
    <row r="23" spans="1:12" x14ac:dyDescent="0.2">
      <c r="A23" s="135"/>
      <c r="B23" s="19"/>
      <c r="C23" s="20"/>
      <c r="D23" s="20"/>
      <c r="E23" s="20"/>
      <c r="F23" s="21"/>
      <c r="G23" s="22"/>
      <c r="H23" s="23"/>
      <c r="I23" s="172"/>
      <c r="J23" s="152"/>
      <c r="K23" s="154"/>
      <c r="L23" s="177"/>
    </row>
    <row r="24" spans="1:12" x14ac:dyDescent="0.2">
      <c r="A24" s="135"/>
      <c r="B24" s="19" t="s">
        <v>89</v>
      </c>
      <c r="C24" s="20"/>
      <c r="D24" s="20"/>
      <c r="E24" s="20"/>
      <c r="F24" s="21"/>
      <c r="G24" s="22"/>
      <c r="H24" s="23"/>
      <c r="I24" s="172"/>
      <c r="J24" s="257" t="s">
        <v>87</v>
      </c>
      <c r="K24" s="258" t="s">
        <v>88</v>
      </c>
      <c r="L24" s="177"/>
    </row>
    <row r="25" spans="1:12" x14ac:dyDescent="0.2">
      <c r="A25" s="135"/>
      <c r="B25" s="298"/>
      <c r="C25" s="299"/>
      <c r="D25" s="299"/>
      <c r="E25" s="299"/>
      <c r="F25" s="299"/>
      <c r="G25" s="299"/>
      <c r="H25" s="300"/>
      <c r="I25" s="172"/>
      <c r="J25" s="152"/>
      <c r="K25" s="154"/>
      <c r="L25" s="177"/>
    </row>
    <row r="26" spans="1:12" x14ac:dyDescent="0.2">
      <c r="A26" s="135"/>
      <c r="B26" s="311" t="str">
        <f>Workings!B26</f>
        <v>Jotta haluttu vesi/sementti -suhde saavutettaisiin, erään tulisi lisätä vain 47 litraa vettä alkuperäisen  135 litran sijasta.</v>
      </c>
      <c r="C26" s="312"/>
      <c r="D26" s="312"/>
      <c r="E26" s="312"/>
      <c r="F26" s="312"/>
      <c r="G26" s="312"/>
      <c r="H26" s="313"/>
      <c r="I26" s="172"/>
      <c r="J26" s="144"/>
      <c r="K26" s="123"/>
      <c r="L26" s="177"/>
    </row>
    <row r="27" spans="1:12" x14ac:dyDescent="0.2">
      <c r="A27" s="135"/>
      <c r="B27" s="24"/>
      <c r="C27" s="25"/>
      <c r="D27" s="25"/>
      <c r="E27" s="25"/>
      <c r="F27" s="25"/>
      <c r="G27" s="25"/>
      <c r="H27" s="26"/>
      <c r="I27" s="172"/>
      <c r="J27" s="144"/>
      <c r="K27" s="123"/>
      <c r="L27" s="177"/>
    </row>
    <row r="28" spans="1:12" x14ac:dyDescent="0.2">
      <c r="A28" s="135"/>
      <c r="B28" s="266" t="str">
        <f>Workings!B28</f>
        <v>Jos veden määrää vähennetään oikean V/S-suhteen saavuttamiseksi johtaa tämä sementin liikakäyttöön käytettyyn kiviainekseen nähden, 350kg sementtiä käytetään vain 2212kg betonin valmistamiseen 2300kg sijasta.</v>
      </c>
      <c r="C28" s="267"/>
      <c r="D28" s="267"/>
      <c r="E28" s="267"/>
      <c r="F28" s="267"/>
      <c r="G28" s="267"/>
      <c r="H28" s="271"/>
      <c r="I28" s="172"/>
      <c r="J28" s="144"/>
      <c r="K28" s="123"/>
      <c r="L28" s="177"/>
    </row>
    <row r="29" spans="1:12" x14ac:dyDescent="0.2">
      <c r="A29" s="135"/>
      <c r="B29" s="24"/>
      <c r="C29" s="25"/>
      <c r="D29" s="25"/>
      <c r="E29" s="25"/>
      <c r="F29" s="25"/>
      <c r="G29" s="25"/>
      <c r="H29" s="26"/>
      <c r="I29" s="172"/>
      <c r="J29" s="144"/>
      <c r="K29" s="123"/>
      <c r="L29" s="177"/>
    </row>
    <row r="30" spans="1:12" x14ac:dyDescent="0.2">
      <c r="A30" s="135"/>
      <c r="B30" s="281" t="s">
        <v>134</v>
      </c>
      <c r="C30" s="282"/>
      <c r="D30" s="282"/>
      <c r="E30" s="282"/>
      <c r="F30" s="282"/>
      <c r="G30" s="282"/>
      <c r="H30" s="283"/>
      <c r="I30" s="172"/>
      <c r="J30" s="144"/>
      <c r="K30" s="123"/>
      <c r="L30" s="177"/>
    </row>
    <row r="31" spans="1:12" x14ac:dyDescent="0.2">
      <c r="A31" s="135"/>
      <c r="B31" s="24"/>
      <c r="C31" s="25"/>
      <c r="D31" s="25"/>
      <c r="E31" s="25"/>
      <c r="F31" s="25"/>
      <c r="G31" s="25"/>
      <c r="H31" s="26"/>
      <c r="I31" s="172"/>
      <c r="J31" s="144"/>
      <c r="K31" s="123"/>
      <c r="L31" s="177"/>
    </row>
    <row r="32" spans="1:12" x14ac:dyDescent="0.2">
      <c r="A32" s="135"/>
      <c r="B32" s="27" t="s">
        <v>122</v>
      </c>
      <c r="C32" s="28"/>
      <c r="D32" s="29"/>
      <c r="E32" s="29"/>
      <c r="F32" s="30">
        <f>Workings!$F32</f>
        <v>16</v>
      </c>
      <c r="G32" s="254" t="s">
        <v>90</v>
      </c>
      <c r="H32" s="26"/>
      <c r="I32" s="172"/>
      <c r="J32" s="144"/>
      <c r="K32" s="123"/>
      <c r="L32" s="177"/>
    </row>
    <row r="33" spans="1:12" x14ac:dyDescent="0.2">
      <c r="A33" s="135"/>
      <c r="B33" s="266" t="s">
        <v>123</v>
      </c>
      <c r="C33" s="267"/>
      <c r="D33" s="267"/>
      <c r="E33" s="267"/>
      <c r="F33" s="30">
        <f>Workings!$F33</f>
        <v>377.51641772892265</v>
      </c>
      <c r="G33" s="25" t="s">
        <v>91</v>
      </c>
      <c r="H33" s="26"/>
      <c r="I33" s="172"/>
      <c r="J33" s="144"/>
      <c r="K33" s="123"/>
      <c r="L33" s="177"/>
    </row>
    <row r="34" spans="1:12" x14ac:dyDescent="0.2">
      <c r="A34" s="135"/>
      <c r="B34" s="24"/>
      <c r="C34" s="25"/>
      <c r="D34" s="31"/>
      <c r="E34" s="29"/>
      <c r="F34" s="30"/>
      <c r="G34" s="25"/>
      <c r="H34" s="26"/>
      <c r="I34" s="172"/>
      <c r="J34" s="144"/>
      <c r="K34" s="123"/>
      <c r="L34" s="177"/>
    </row>
    <row r="35" spans="1:12" s="82" customFormat="1" x14ac:dyDescent="0.2">
      <c r="A35" s="138"/>
      <c r="B35" s="266" t="s">
        <v>124</v>
      </c>
      <c r="C35" s="267"/>
      <c r="D35" s="267"/>
      <c r="E35" s="32" t="s">
        <v>75</v>
      </c>
      <c r="F35" s="30">
        <f>Workings!$F35</f>
        <v>30201.31341831381</v>
      </c>
      <c r="G35" s="33"/>
      <c r="H35" s="34"/>
      <c r="I35" s="214"/>
      <c r="J35" s="155"/>
      <c r="K35" s="156"/>
      <c r="L35" s="221"/>
    </row>
    <row r="36" spans="1:12" x14ac:dyDescent="0.2">
      <c r="A36" s="135"/>
      <c r="B36" s="266" t="s">
        <v>116</v>
      </c>
      <c r="C36" s="267"/>
      <c r="D36" s="267"/>
      <c r="E36" s="267"/>
      <c r="F36" s="260">
        <f>Workings!$F36</f>
        <v>4.4942430682014603E-2</v>
      </c>
      <c r="G36" s="267"/>
      <c r="H36" s="271"/>
      <c r="I36" s="172"/>
      <c r="J36" s="144"/>
      <c r="K36" s="123"/>
      <c r="L36" s="177"/>
    </row>
    <row r="37" spans="1:12" x14ac:dyDescent="0.2">
      <c r="A37" s="135"/>
      <c r="B37" s="266" t="s">
        <v>117</v>
      </c>
      <c r="C37" s="267"/>
      <c r="D37" s="267"/>
      <c r="E37" s="267"/>
      <c r="F37" s="260">
        <f>Workings!$F37</f>
        <v>3.8103365143447115E-2</v>
      </c>
      <c r="G37" s="25"/>
      <c r="H37" s="26"/>
      <c r="I37" s="172"/>
      <c r="J37" s="144"/>
      <c r="K37" s="123"/>
      <c r="L37" s="177"/>
    </row>
    <row r="38" spans="1:12" x14ac:dyDescent="0.2">
      <c r="A38" s="135"/>
      <c r="B38" s="266" t="s">
        <v>92</v>
      </c>
      <c r="C38" s="267"/>
      <c r="D38" s="267"/>
      <c r="E38" s="267"/>
      <c r="F38" s="30">
        <f>Workings!$F38</f>
        <v>88</v>
      </c>
      <c r="G38" s="267" t="s">
        <v>93</v>
      </c>
      <c r="H38" s="271"/>
      <c r="I38" s="172"/>
      <c r="J38" s="144"/>
      <c r="K38" s="123"/>
      <c r="L38" s="177"/>
    </row>
    <row r="39" spans="1:12" x14ac:dyDescent="0.2">
      <c r="A39" s="135"/>
      <c r="B39" s="266"/>
      <c r="C39" s="267"/>
      <c r="D39" s="267"/>
      <c r="E39" s="267"/>
      <c r="F39" s="30"/>
      <c r="G39" s="25"/>
      <c r="H39" s="26"/>
      <c r="I39" s="172"/>
      <c r="J39" s="144"/>
      <c r="K39" s="123"/>
      <c r="L39" s="177"/>
    </row>
    <row r="40" spans="1:12" x14ac:dyDescent="0.2">
      <c r="A40" s="135"/>
      <c r="B40" s="287" t="s">
        <v>96</v>
      </c>
      <c r="C40" s="288"/>
      <c r="D40" s="288"/>
      <c r="E40" s="288"/>
      <c r="F40" s="288"/>
      <c r="G40" s="288"/>
      <c r="H40" s="289"/>
      <c r="I40" s="172"/>
      <c r="J40" s="144"/>
      <c r="K40" s="123"/>
      <c r="L40" s="177"/>
    </row>
    <row r="41" spans="1:12" ht="30" customHeight="1" x14ac:dyDescent="0.2">
      <c r="A41" s="135"/>
      <c r="B41" s="266" t="str">
        <f>Workings!B41</f>
        <v>Jos käytössä olisi Hydro-Control -järjestelmä,  v/s-suhde korjattaisiin automaattisesti haluttuun 0.39:iin mutta, sementin käyttötehokkuus ei olisi paras mahdollinen vajaan annostilavuuden vuoksi.</v>
      </c>
      <c r="C41" s="267"/>
      <c r="D41" s="267"/>
      <c r="E41" s="267"/>
      <c r="F41" s="267"/>
      <c r="G41" s="267"/>
      <c r="H41" s="271"/>
      <c r="I41" s="172"/>
      <c r="J41" s="152"/>
      <c r="K41" s="123"/>
      <c r="L41" s="177"/>
    </row>
    <row r="42" spans="1:12" ht="42.75" customHeight="1" x14ac:dyDescent="0.2">
      <c r="A42" s="135"/>
      <c r="B42" s="305" t="s">
        <v>135</v>
      </c>
      <c r="C42" s="306"/>
      <c r="D42" s="306"/>
      <c r="E42" s="306"/>
      <c r="F42" s="306"/>
      <c r="G42" s="306"/>
      <c r="H42" s="307"/>
      <c r="I42" s="172"/>
      <c r="J42" s="152"/>
      <c r="K42" s="123"/>
      <c r="L42" s="177"/>
    </row>
    <row r="43" spans="1:12" x14ac:dyDescent="0.2">
      <c r="A43" s="135"/>
      <c r="B43" s="308"/>
      <c r="C43" s="309"/>
      <c r="D43" s="309"/>
      <c r="E43" s="309"/>
      <c r="F43" s="309"/>
      <c r="G43" s="309"/>
      <c r="H43" s="310"/>
      <c r="I43" s="172"/>
      <c r="J43" s="152"/>
      <c r="K43" s="123"/>
      <c r="L43" s="177"/>
    </row>
    <row r="44" spans="1:12" x14ac:dyDescent="0.2">
      <c r="A44" s="135"/>
      <c r="B44" s="292" t="s">
        <v>94</v>
      </c>
      <c r="C44" s="293"/>
      <c r="D44" s="293"/>
      <c r="E44" s="293"/>
      <c r="F44" s="293"/>
      <c r="G44" s="293"/>
      <c r="H44" s="294"/>
      <c r="I44" s="172"/>
      <c r="J44" s="152"/>
      <c r="K44" s="146"/>
      <c r="L44" s="177"/>
    </row>
    <row r="45" spans="1:12" x14ac:dyDescent="0.2">
      <c r="A45" s="135"/>
      <c r="B45" s="292"/>
      <c r="C45" s="293"/>
      <c r="D45" s="293"/>
      <c r="E45" s="293"/>
      <c r="F45" s="293"/>
      <c r="G45" s="293"/>
      <c r="H45" s="294"/>
      <c r="I45" s="172"/>
      <c r="J45" s="152"/>
      <c r="K45" s="146"/>
      <c r="L45" s="177"/>
    </row>
    <row r="46" spans="1:12" x14ac:dyDescent="0.2">
      <c r="A46" s="135"/>
      <c r="B46" s="281" t="s">
        <v>95</v>
      </c>
      <c r="C46" s="282"/>
      <c r="D46" s="282"/>
      <c r="E46" s="282"/>
      <c r="F46" s="282"/>
      <c r="G46" s="282"/>
      <c r="H46" s="283"/>
      <c r="I46" s="172"/>
      <c r="J46" s="152"/>
      <c r="K46" s="123"/>
      <c r="L46" s="177"/>
    </row>
    <row r="47" spans="1:12" ht="30" customHeight="1" x14ac:dyDescent="0.2">
      <c r="A47" s="135"/>
      <c r="B47" s="295" t="s">
        <v>136</v>
      </c>
      <c r="C47" s="296"/>
      <c r="D47" s="296"/>
      <c r="E47" s="296"/>
      <c r="F47" s="296"/>
      <c r="G47" s="296"/>
      <c r="H47" s="297"/>
      <c r="I47" s="172"/>
      <c r="J47" s="144"/>
      <c r="K47" s="123"/>
      <c r="L47" s="177"/>
    </row>
    <row r="48" spans="1:12" ht="6.75" customHeight="1" thickBot="1" x14ac:dyDescent="0.25">
      <c r="A48" s="135"/>
      <c r="B48" s="284"/>
      <c r="C48" s="285"/>
      <c r="D48" s="285"/>
      <c r="E48" s="285"/>
      <c r="F48" s="285"/>
      <c r="G48" s="285"/>
      <c r="H48" s="286"/>
      <c r="I48" s="172"/>
      <c r="J48" s="144"/>
      <c r="K48" s="123"/>
      <c r="L48" s="177"/>
    </row>
    <row r="49" spans="1:12" ht="13.5" thickBot="1" x14ac:dyDescent="0.25">
      <c r="A49" s="135"/>
      <c r="B49" s="223"/>
      <c r="C49" s="224"/>
      <c r="D49" s="225"/>
      <c r="E49" s="172"/>
      <c r="F49" s="222"/>
      <c r="G49" s="222"/>
      <c r="H49" s="222"/>
      <c r="I49" s="172"/>
      <c r="J49" s="144"/>
      <c r="K49" s="123"/>
      <c r="L49" s="177"/>
    </row>
    <row r="50" spans="1:12" ht="13.5" thickBot="1" x14ac:dyDescent="0.25">
      <c r="A50" s="135"/>
      <c r="B50" s="84" t="s">
        <v>97</v>
      </c>
      <c r="C50" s="85"/>
      <c r="D50" s="86"/>
      <c r="E50" s="86"/>
      <c r="F50" s="87"/>
      <c r="G50" s="87"/>
      <c r="H50" s="88"/>
      <c r="I50" s="172"/>
      <c r="J50" s="144"/>
      <c r="K50" s="123"/>
      <c r="L50" s="177"/>
    </row>
    <row r="51" spans="1:12" x14ac:dyDescent="0.2">
      <c r="A51" s="135"/>
      <c r="B51" s="38" t="str">
        <f>Workings!$B51</f>
        <v>350kg sementtiä…………...</v>
      </c>
      <c r="C51" s="89"/>
      <c r="D51" s="39">
        <f>Workings!$D51</f>
        <v>1950</v>
      </c>
      <c r="E51" s="89" t="str">
        <f>Workings!$E51</f>
        <v>:ssa kiviaineita</v>
      </c>
      <c r="F51" s="79"/>
      <c r="G51" s="79" t="s">
        <v>99</v>
      </c>
      <c r="H51" s="90"/>
      <c r="I51" s="172"/>
      <c r="J51" s="144"/>
      <c r="K51" s="123"/>
      <c r="L51" s="177"/>
    </row>
    <row r="52" spans="1:12" x14ac:dyDescent="0.2">
      <c r="A52" s="135"/>
      <c r="B52" s="38" t="str">
        <f>Workings!$B52</f>
        <v>350kg sementtiä…………...</v>
      </c>
      <c r="C52" s="89"/>
      <c r="D52" s="39">
        <f>Workings!$D52</f>
        <v>1862.3622601700715</v>
      </c>
      <c r="E52" s="89" t="str">
        <f>Workings!$E52</f>
        <v>:ssa kiviaineita</v>
      </c>
      <c r="F52" s="79"/>
      <c r="G52" s="79" t="s">
        <v>100</v>
      </c>
      <c r="H52" s="90"/>
      <c r="I52" s="172"/>
      <c r="J52" s="144"/>
      <c r="K52" s="123"/>
      <c r="L52" s="177"/>
    </row>
    <row r="53" spans="1:12" x14ac:dyDescent="0.2">
      <c r="A53" s="135"/>
      <c r="B53" s="38" t="s">
        <v>101</v>
      </c>
      <c r="C53" s="89"/>
      <c r="D53" s="39">
        <f>Workings!$D53</f>
        <v>4.4942430682014603E-2</v>
      </c>
      <c r="E53" s="89"/>
      <c r="F53" s="79"/>
      <c r="G53" s="79"/>
      <c r="H53" s="90"/>
      <c r="I53" s="172"/>
      <c r="J53" s="144"/>
      <c r="K53" s="123"/>
      <c r="L53" s="177"/>
    </row>
    <row r="54" spans="1:12" ht="13.5" thickBot="1" x14ac:dyDescent="0.25">
      <c r="A54" s="135"/>
      <c r="B54" s="65" t="s">
        <v>118</v>
      </c>
      <c r="C54" s="65"/>
      <c r="D54" s="93">
        <f>Workings!$D54</f>
        <v>15.72985073870511</v>
      </c>
      <c r="E54" s="92"/>
      <c r="F54" s="92"/>
      <c r="G54" s="92"/>
      <c r="H54" s="125"/>
      <c r="I54" s="172"/>
      <c r="J54" s="144"/>
      <c r="K54" s="123"/>
      <c r="L54" s="177"/>
    </row>
    <row r="55" spans="1:12" ht="13.5" thickBot="1" x14ac:dyDescent="0.25">
      <c r="A55" s="135"/>
      <c r="B55" s="176"/>
      <c r="C55" s="172"/>
      <c r="D55" s="172"/>
      <c r="E55" s="172"/>
      <c r="F55" s="222"/>
      <c r="G55" s="222"/>
      <c r="H55" s="222"/>
      <c r="I55" s="172"/>
      <c r="J55" s="144"/>
      <c r="K55" s="123"/>
      <c r="L55" s="177"/>
    </row>
    <row r="56" spans="1:12" x14ac:dyDescent="0.2">
      <c r="A56" s="135"/>
      <c r="B56" s="96" t="s">
        <v>105</v>
      </c>
      <c r="C56" s="111"/>
      <c r="D56" s="111"/>
      <c r="E56" s="111"/>
      <c r="F56" s="43" t="s">
        <v>70</v>
      </c>
      <c r="G56" s="43" t="str">
        <f>Workings!G56</f>
        <v>€</v>
      </c>
      <c r="H56" s="45">
        <f>Workings!H56</f>
        <v>80</v>
      </c>
      <c r="I56" s="172"/>
      <c r="J56" s="144"/>
      <c r="K56" s="123"/>
      <c r="L56" s="177"/>
    </row>
    <row r="57" spans="1:12" x14ac:dyDescent="0.2">
      <c r="A57" s="135"/>
      <c r="B57" s="101" t="s">
        <v>106</v>
      </c>
      <c r="C57" s="40">
        <f>Workings!$C57</f>
        <v>15.72985073870511</v>
      </c>
      <c r="D57" s="103" t="s">
        <v>2</v>
      </c>
      <c r="E57" s="41">
        <f>Workings!$E57</f>
        <v>1.5729850738705111E-2</v>
      </c>
      <c r="F57" s="42" t="str">
        <f>Workings!$F57</f>
        <v>€</v>
      </c>
      <c r="G57" s="44">
        <f>Workings!$G57</f>
        <v>1.2583880590964089</v>
      </c>
      <c r="H57" s="106"/>
      <c r="I57" s="172"/>
      <c r="J57" s="144"/>
      <c r="K57" s="123"/>
      <c r="L57" s="177"/>
    </row>
    <row r="58" spans="1:12" x14ac:dyDescent="0.2">
      <c r="A58" s="135"/>
      <c r="B58" s="101" t="s">
        <v>107</v>
      </c>
      <c r="C58" s="40">
        <f>Workings!$C58</f>
        <v>1887.5820886446131</v>
      </c>
      <c r="D58" s="103" t="s">
        <v>2</v>
      </c>
      <c r="E58" s="41">
        <f>Workings!$E58</f>
        <v>1.8875820886446131</v>
      </c>
      <c r="F58" s="42" t="str">
        <f>Workings!$F58</f>
        <v>€</v>
      </c>
      <c r="G58" s="44">
        <f>Workings!$G58</f>
        <v>151.00656709156905</v>
      </c>
      <c r="H58" s="106"/>
      <c r="I58" s="172"/>
      <c r="J58" s="144"/>
      <c r="K58" s="123"/>
      <c r="L58" s="177"/>
    </row>
    <row r="59" spans="1:12" x14ac:dyDescent="0.2">
      <c r="A59" s="135"/>
      <c r="B59" s="101" t="s">
        <v>108</v>
      </c>
      <c r="C59" s="40">
        <f>Workings!$C59</f>
        <v>9437.9104432230652</v>
      </c>
      <c r="D59" s="103" t="s">
        <v>2</v>
      </c>
      <c r="E59" s="41">
        <f>Workings!$E59</f>
        <v>9.4379104432230658</v>
      </c>
      <c r="F59" s="42" t="str">
        <f>Workings!$F59</f>
        <v>€</v>
      </c>
      <c r="G59" s="44">
        <f>Workings!$G59</f>
        <v>755.03283545784529</v>
      </c>
      <c r="H59" s="106"/>
      <c r="I59" s="172"/>
      <c r="J59" s="144"/>
      <c r="K59" s="123"/>
      <c r="L59" s="177"/>
    </row>
    <row r="60" spans="1:12" x14ac:dyDescent="0.2">
      <c r="A60" s="135"/>
      <c r="B60" s="101" t="s">
        <v>109</v>
      </c>
      <c r="C60" s="40">
        <f>Workings!$C60</f>
        <v>37751.641772892261</v>
      </c>
      <c r="D60" s="103" t="s">
        <v>2</v>
      </c>
      <c r="E60" s="41">
        <f>Workings!$E60</f>
        <v>37.751641772892263</v>
      </c>
      <c r="F60" s="42" t="str">
        <f>Workings!$F60</f>
        <v>€</v>
      </c>
      <c r="G60" s="44">
        <f>Workings!$G60</f>
        <v>3020.1313418313812</v>
      </c>
      <c r="H60" s="106"/>
      <c r="I60" s="172"/>
      <c r="J60" s="144"/>
      <c r="K60" s="123"/>
      <c r="L60" s="177"/>
    </row>
    <row r="61" spans="1:12" ht="13.5" thickBot="1" x14ac:dyDescent="0.25">
      <c r="A61" s="135"/>
      <c r="B61" s="107" t="s">
        <v>110</v>
      </c>
      <c r="C61" s="112">
        <f>Workings!$C61</f>
        <v>377516.41772892262</v>
      </c>
      <c r="D61" s="113" t="s">
        <v>2</v>
      </c>
      <c r="E61" s="114">
        <f>Workings!$E61</f>
        <v>377.51641772892265</v>
      </c>
      <c r="F61" s="115" t="str">
        <f>Workings!$F61</f>
        <v>€</v>
      </c>
      <c r="G61" s="116">
        <f>Workings!$G61</f>
        <v>30201.31341831381</v>
      </c>
      <c r="H61" s="110"/>
      <c r="I61" s="172"/>
      <c r="J61" s="144"/>
      <c r="K61" s="123"/>
      <c r="L61" s="177"/>
    </row>
    <row r="62" spans="1:12" x14ac:dyDescent="0.2">
      <c r="A62" s="135"/>
      <c r="B62" s="226"/>
      <c r="C62" s="166"/>
      <c r="D62" s="167"/>
      <c r="E62" s="168"/>
      <c r="F62" s="169"/>
      <c r="G62" s="170"/>
      <c r="H62" s="165"/>
      <c r="I62" s="172"/>
      <c r="J62" s="144"/>
      <c r="K62" s="123"/>
      <c r="L62" s="177"/>
    </row>
    <row r="63" spans="1:12" x14ac:dyDescent="0.2">
      <c r="A63" s="135"/>
      <c r="B63" s="255" t="s">
        <v>85</v>
      </c>
      <c r="C63" s="219"/>
      <c r="D63" s="219"/>
      <c r="E63" s="219"/>
      <c r="F63" s="256"/>
      <c r="G63" s="256"/>
      <c r="H63" s="256"/>
      <c r="I63" s="172"/>
      <c r="J63" s="144"/>
      <c r="K63" s="123"/>
      <c r="L63" s="177"/>
    </row>
    <row r="64" spans="1:12" s="117" customFormat="1" x14ac:dyDescent="0.2">
      <c r="A64" s="139"/>
      <c r="B64" s="278" t="s">
        <v>111</v>
      </c>
      <c r="C64" s="279"/>
      <c r="D64" s="279"/>
      <c r="E64" s="279"/>
      <c r="F64" s="279"/>
      <c r="G64" s="279"/>
      <c r="H64" s="280"/>
      <c r="I64" s="227"/>
      <c r="J64" s="157"/>
      <c r="K64" s="158"/>
      <c r="L64" s="228"/>
    </row>
    <row r="65" spans="1:12" s="82" customFormat="1" ht="142.5" customHeight="1" x14ac:dyDescent="0.2">
      <c r="A65" s="138"/>
      <c r="B65" s="275" t="s">
        <v>112</v>
      </c>
      <c r="C65" s="276"/>
      <c r="D65" s="276"/>
      <c r="E65" s="276"/>
      <c r="F65" s="276"/>
      <c r="G65" s="276"/>
      <c r="H65" s="277"/>
      <c r="I65" s="214"/>
      <c r="J65" s="155"/>
      <c r="K65" s="156"/>
      <c r="L65" s="221"/>
    </row>
    <row r="66" spans="1:12" s="82" customFormat="1" ht="111" customHeight="1" x14ac:dyDescent="0.2">
      <c r="A66" s="138"/>
      <c r="B66" s="272" t="s">
        <v>138</v>
      </c>
      <c r="C66" s="273"/>
      <c r="D66" s="273"/>
      <c r="E66" s="273"/>
      <c r="F66" s="273"/>
      <c r="G66" s="273"/>
      <c r="H66" s="274"/>
      <c r="I66" s="214"/>
      <c r="J66" s="155"/>
      <c r="K66" s="156"/>
      <c r="L66" s="221"/>
    </row>
    <row r="67" spans="1:12" s="117" customFormat="1" ht="24" customHeight="1" x14ac:dyDescent="0.2">
      <c r="A67" s="139"/>
      <c r="B67" s="268" t="s">
        <v>113</v>
      </c>
      <c r="C67" s="269"/>
      <c r="D67" s="269"/>
      <c r="E67" s="269"/>
      <c r="F67" s="269"/>
      <c r="G67" s="269"/>
      <c r="H67" s="270"/>
      <c r="I67" s="227"/>
      <c r="J67" s="157"/>
      <c r="K67" s="158"/>
      <c r="L67" s="228"/>
    </row>
    <row r="68" spans="1:12" s="117" customFormat="1" ht="23.25" customHeight="1" x14ac:dyDescent="0.2">
      <c r="A68" s="139"/>
      <c r="B68" s="268" t="s">
        <v>114</v>
      </c>
      <c r="C68" s="269"/>
      <c r="D68" s="269"/>
      <c r="E68" s="269"/>
      <c r="F68" s="269"/>
      <c r="G68" s="269"/>
      <c r="H68" s="270"/>
      <c r="I68" s="227"/>
      <c r="J68" s="157"/>
      <c r="K68" s="158"/>
      <c r="L68" s="228"/>
    </row>
    <row r="69" spans="1:12" s="117" customFormat="1" ht="33.75" customHeight="1" x14ac:dyDescent="0.2">
      <c r="A69" s="139"/>
      <c r="B69" s="268" t="s">
        <v>115</v>
      </c>
      <c r="C69" s="269"/>
      <c r="D69" s="269"/>
      <c r="E69" s="269"/>
      <c r="F69" s="269"/>
      <c r="G69" s="269"/>
      <c r="H69" s="270"/>
      <c r="I69" s="227"/>
      <c r="J69" s="159"/>
      <c r="K69" s="160"/>
      <c r="L69" s="228"/>
    </row>
    <row r="70" spans="1:12" x14ac:dyDescent="0.2">
      <c r="A70" s="135"/>
      <c r="B70" s="176"/>
      <c r="C70" s="172"/>
      <c r="D70" s="172"/>
      <c r="E70" s="172"/>
      <c r="F70" s="222"/>
      <c r="G70" s="222"/>
      <c r="H70" s="222"/>
      <c r="I70" s="172"/>
      <c r="J70" s="222"/>
      <c r="K70" s="172"/>
      <c r="L70" s="177"/>
    </row>
    <row r="71" spans="1:12" x14ac:dyDescent="0.2">
      <c r="A71" s="135"/>
      <c r="B71" s="176"/>
      <c r="C71" s="172"/>
      <c r="D71" s="172"/>
      <c r="E71" s="172"/>
      <c r="F71" s="222"/>
      <c r="G71" s="222"/>
      <c r="H71" s="222"/>
      <c r="I71" s="172"/>
      <c r="J71" s="222"/>
      <c r="K71" s="172"/>
      <c r="L71" s="177"/>
    </row>
    <row r="72" spans="1:12" x14ac:dyDescent="0.2">
      <c r="A72" s="135"/>
      <c r="B72" s="237"/>
      <c r="C72" s="238"/>
      <c r="D72" s="238"/>
      <c r="E72" s="239"/>
      <c r="F72" s="240"/>
      <c r="G72" s="241"/>
      <c r="H72" s="222"/>
      <c r="I72" s="172"/>
      <c r="J72" s="222"/>
      <c r="K72" s="172"/>
      <c r="L72" s="177"/>
    </row>
    <row r="73" spans="1:12" x14ac:dyDescent="0.2">
      <c r="A73" s="135"/>
      <c r="B73" s="122"/>
      <c r="C73" s="242"/>
      <c r="D73" s="242"/>
      <c r="E73" s="185"/>
      <c r="F73" s="184"/>
      <c r="G73" s="243"/>
      <c r="H73" s="222"/>
      <c r="I73" s="172"/>
      <c r="J73" s="222"/>
      <c r="K73" s="172"/>
      <c r="L73" s="177"/>
    </row>
    <row r="74" spans="1:12" x14ac:dyDescent="0.2">
      <c r="A74" s="135"/>
      <c r="B74" s="122"/>
      <c r="C74" s="242"/>
      <c r="D74" s="242"/>
      <c r="E74" s="185"/>
      <c r="F74" s="184"/>
      <c r="G74" s="243"/>
      <c r="H74" s="222"/>
      <c r="I74" s="172"/>
      <c r="J74" s="222"/>
      <c r="K74" s="172"/>
      <c r="L74" s="177"/>
    </row>
    <row r="75" spans="1:12" x14ac:dyDescent="0.2">
      <c r="A75" s="135"/>
      <c r="B75" s="122"/>
      <c r="C75" s="242"/>
      <c r="D75" s="242"/>
      <c r="E75" s="185"/>
      <c r="F75" s="184"/>
      <c r="G75" s="243"/>
      <c r="H75" s="222"/>
      <c r="I75" s="172"/>
      <c r="J75" s="222"/>
      <c r="K75" s="172"/>
      <c r="L75" s="177"/>
    </row>
    <row r="76" spans="1:12" x14ac:dyDescent="0.2">
      <c r="A76" s="135"/>
      <c r="B76" s="244" t="str">
        <f>Workings!B76:D77</f>
        <v>Download this and other useful tools at :-</v>
      </c>
      <c r="C76" s="242"/>
      <c r="D76" s="242"/>
      <c r="E76" s="185"/>
      <c r="F76" s="184"/>
      <c r="G76" s="243"/>
      <c r="H76" s="222"/>
      <c r="I76" s="172"/>
      <c r="J76" s="222"/>
      <c r="K76" s="172"/>
      <c r="L76" s="177"/>
    </row>
    <row r="77" spans="1:12" x14ac:dyDescent="0.2">
      <c r="A77" s="135"/>
      <c r="B77" s="263" t="str">
        <f>Workings!B77</f>
        <v>www.hydronix.com</v>
      </c>
      <c r="C77" s="264"/>
      <c r="D77" s="264"/>
      <c r="E77" s="264"/>
      <c r="F77" s="264"/>
      <c r="G77" s="265"/>
      <c r="H77" s="222"/>
      <c r="I77" s="172"/>
      <c r="J77" s="222"/>
      <c r="K77" s="172"/>
      <c r="L77" s="177"/>
    </row>
    <row r="78" spans="1:12" x14ac:dyDescent="0.2">
      <c r="A78" s="135"/>
      <c r="B78" s="245"/>
      <c r="C78" s="246"/>
      <c r="D78" s="246"/>
      <c r="E78" s="247"/>
      <c r="F78" s="248"/>
      <c r="G78" s="249"/>
      <c r="H78" s="222"/>
      <c r="I78" s="172"/>
      <c r="J78" s="222"/>
      <c r="K78" s="172"/>
      <c r="L78" s="177"/>
    </row>
    <row r="79" spans="1:12" x14ac:dyDescent="0.2">
      <c r="A79" s="135"/>
      <c r="B79" s="176"/>
      <c r="C79" s="172"/>
      <c r="D79" s="172"/>
      <c r="E79" s="172"/>
      <c r="F79" s="222"/>
      <c r="G79" s="222"/>
      <c r="H79" s="222"/>
      <c r="I79" s="172"/>
      <c r="J79" s="222"/>
      <c r="K79" s="172"/>
      <c r="L79" s="177"/>
    </row>
    <row r="80" spans="1:12" x14ac:dyDescent="0.2">
      <c r="A80" s="135"/>
      <c r="B80" s="176"/>
      <c r="C80" s="172"/>
      <c r="D80" s="172"/>
      <c r="E80" s="172"/>
      <c r="F80" s="222"/>
      <c r="G80" s="222"/>
      <c r="H80" s="222"/>
      <c r="I80" s="172"/>
      <c r="J80" s="222"/>
      <c r="K80" s="172"/>
      <c r="L80" s="177"/>
    </row>
    <row r="81" spans="1:12" x14ac:dyDescent="0.2">
      <c r="A81" s="135"/>
      <c r="B81" s="178"/>
      <c r="C81" s="179"/>
      <c r="D81" s="179"/>
      <c r="E81" s="179"/>
      <c r="F81" s="229"/>
      <c r="G81" s="229"/>
      <c r="H81" s="229"/>
      <c r="I81" s="179"/>
      <c r="J81" s="229"/>
      <c r="K81" s="179"/>
      <c r="L81" s="180"/>
    </row>
  </sheetData>
  <sheetProtection password="D20D" sheet="1" objects="1" scenarios="1" selectLockedCells="1"/>
  <mergeCells count="30">
    <mergeCell ref="K17:K18"/>
    <mergeCell ref="B42:H43"/>
    <mergeCell ref="B67:H67"/>
    <mergeCell ref="B30:H30"/>
    <mergeCell ref="B26:H26"/>
    <mergeCell ref="B38:E38"/>
    <mergeCell ref="B28:H28"/>
    <mergeCell ref="B37:E37"/>
    <mergeCell ref="G11:H11"/>
    <mergeCell ref="B44:H44"/>
    <mergeCell ref="B47:H47"/>
    <mergeCell ref="B45:H45"/>
    <mergeCell ref="B36:E36"/>
    <mergeCell ref="G36:H36"/>
    <mergeCell ref="G38:H38"/>
    <mergeCell ref="B33:E33"/>
    <mergeCell ref="B25:H25"/>
    <mergeCell ref="B35:D35"/>
    <mergeCell ref="B16:H16"/>
    <mergeCell ref="B77:G77"/>
    <mergeCell ref="B39:E39"/>
    <mergeCell ref="B69:H69"/>
    <mergeCell ref="B41:H41"/>
    <mergeCell ref="B66:H66"/>
    <mergeCell ref="B65:H65"/>
    <mergeCell ref="B64:H64"/>
    <mergeCell ref="B46:H46"/>
    <mergeCell ref="B48:H48"/>
    <mergeCell ref="B40:H40"/>
    <mergeCell ref="B68:H68"/>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workbookViewId="0">
      <selection activeCell="I36" sqref="I36"/>
    </sheetView>
  </sheetViews>
  <sheetFormatPr defaultRowHeight="12.75" x14ac:dyDescent="0.2"/>
  <cols>
    <col min="1" max="1" width="2.140625" style="46" customWidth="1"/>
    <col min="2" max="7" width="9.140625" style="46"/>
    <col min="8" max="8" width="11.85546875" style="46" customWidth="1"/>
    <col min="9" max="11" width="9.140625" style="46"/>
    <col min="12" max="12" width="10.28515625" style="46" customWidth="1"/>
    <col min="13" max="16384" width="9.140625" style="46"/>
  </cols>
  <sheetData>
    <row r="1" spans="1:17" x14ac:dyDescent="0.2">
      <c r="A1"/>
      <c r="B1"/>
      <c r="C1"/>
      <c r="D1"/>
      <c r="E1"/>
      <c r="F1"/>
      <c r="G1"/>
      <c r="H1"/>
      <c r="I1"/>
      <c r="J1"/>
      <c r="K1"/>
      <c r="L1"/>
      <c r="M1"/>
      <c r="N1"/>
      <c r="O1"/>
      <c r="P1"/>
      <c r="Q1"/>
    </row>
    <row r="2" spans="1:17" x14ac:dyDescent="0.2">
      <c r="A2"/>
      <c r="B2" s="261" t="s">
        <v>125</v>
      </c>
      <c r="C2"/>
      <c r="D2"/>
      <c r="E2"/>
      <c r="F2"/>
      <c r="G2"/>
      <c r="H2"/>
      <c r="I2"/>
      <c r="J2"/>
      <c r="K2"/>
      <c r="L2"/>
      <c r="M2"/>
      <c r="N2"/>
      <c r="O2"/>
      <c r="P2"/>
      <c r="Q2"/>
    </row>
    <row r="3" spans="1:17" x14ac:dyDescent="0.2">
      <c r="A3"/>
      <c r="B3"/>
      <c r="C3"/>
      <c r="D3"/>
      <c r="E3"/>
      <c r="F3"/>
      <c r="G3"/>
      <c r="H3"/>
      <c r="I3"/>
      <c r="J3"/>
      <c r="K3"/>
      <c r="L3"/>
      <c r="M3"/>
      <c r="N3"/>
      <c r="O3"/>
      <c r="P3"/>
      <c r="Q3"/>
    </row>
    <row r="4" spans="1:17" x14ac:dyDescent="0.2">
      <c r="A4"/>
      <c r="B4" s="261" t="s">
        <v>126</v>
      </c>
      <c r="C4"/>
      <c r="D4"/>
      <c r="E4"/>
      <c r="F4"/>
      <c r="G4"/>
      <c r="H4"/>
      <c r="I4"/>
      <c r="J4"/>
      <c r="K4"/>
      <c r="L4"/>
      <c r="M4"/>
      <c r="N4"/>
      <c r="O4"/>
      <c r="P4"/>
      <c r="Q4"/>
    </row>
    <row r="5" spans="1:17" x14ac:dyDescent="0.2">
      <c r="A5"/>
      <c r="B5" t="s">
        <v>127</v>
      </c>
      <c r="C5"/>
      <c r="D5"/>
      <c r="E5"/>
      <c r="F5"/>
      <c r="G5"/>
      <c r="H5"/>
      <c r="I5"/>
      <c r="J5"/>
      <c r="K5"/>
      <c r="L5"/>
      <c r="M5"/>
      <c r="N5"/>
      <c r="O5"/>
      <c r="P5"/>
      <c r="Q5"/>
    </row>
    <row r="6" spans="1:17" x14ac:dyDescent="0.2">
      <c r="A6"/>
      <c r="B6"/>
      <c r="C6"/>
      <c r="D6"/>
      <c r="E6"/>
      <c r="F6"/>
      <c r="G6"/>
      <c r="H6"/>
      <c r="I6"/>
      <c r="J6"/>
      <c r="K6"/>
      <c r="L6"/>
      <c r="M6"/>
      <c r="N6"/>
      <c r="O6"/>
      <c r="P6"/>
      <c r="Q6"/>
    </row>
    <row r="7" spans="1:17" x14ac:dyDescent="0.2">
      <c r="A7"/>
      <c r="B7" s="261" t="s">
        <v>128</v>
      </c>
      <c r="C7"/>
      <c r="D7"/>
      <c r="E7"/>
      <c r="F7"/>
      <c r="G7"/>
      <c r="H7"/>
      <c r="I7"/>
      <c r="J7"/>
      <c r="K7"/>
      <c r="L7"/>
      <c r="M7"/>
      <c r="N7"/>
      <c r="O7"/>
      <c r="P7"/>
      <c r="Q7"/>
    </row>
    <row r="8" spans="1:17" x14ac:dyDescent="0.2">
      <c r="A8"/>
      <c r="B8" t="s">
        <v>129</v>
      </c>
      <c r="C8"/>
      <c r="D8"/>
      <c r="E8"/>
      <c r="F8"/>
      <c r="G8"/>
      <c r="H8"/>
      <c r="I8"/>
      <c r="J8"/>
      <c r="K8"/>
      <c r="L8"/>
      <c r="M8"/>
      <c r="N8"/>
      <c r="O8"/>
      <c r="P8"/>
      <c r="Q8"/>
    </row>
    <row r="9" spans="1:17" x14ac:dyDescent="0.2">
      <c r="A9"/>
      <c r="B9"/>
      <c r="C9"/>
      <c r="D9"/>
      <c r="E9"/>
      <c r="F9"/>
      <c r="G9"/>
      <c r="H9"/>
      <c r="I9"/>
      <c r="J9"/>
      <c r="K9"/>
      <c r="L9"/>
      <c r="M9"/>
      <c r="N9"/>
      <c r="O9"/>
      <c r="P9"/>
      <c r="Q9"/>
    </row>
    <row r="10" spans="1:17" x14ac:dyDescent="0.2">
      <c r="A10"/>
      <c r="B10" s="261">
        <v>1</v>
      </c>
      <c r="C10"/>
      <c r="D10"/>
      <c r="E10"/>
      <c r="F10"/>
      <c r="G10"/>
      <c r="H10"/>
      <c r="I10"/>
      <c r="J10" s="261">
        <v>2</v>
      </c>
      <c r="K10"/>
      <c r="L10"/>
      <c r="M10"/>
      <c r="N10"/>
      <c r="O10"/>
      <c r="P10"/>
      <c r="Q10"/>
    </row>
    <row r="11" spans="1:17" x14ac:dyDescent="0.2">
      <c r="A11"/>
      <c r="B11"/>
      <c r="C11"/>
      <c r="D11"/>
      <c r="E11"/>
      <c r="F11"/>
      <c r="G11"/>
      <c r="H11"/>
      <c r="I11"/>
      <c r="J11"/>
      <c r="K11"/>
      <c r="L11"/>
      <c r="M11"/>
      <c r="N11"/>
      <c r="O11"/>
      <c r="P11"/>
      <c r="Q11"/>
    </row>
    <row r="12" spans="1:17" x14ac:dyDescent="0.2">
      <c r="A12"/>
      <c r="B12"/>
      <c r="C12"/>
      <c r="D12"/>
      <c r="E12"/>
      <c r="F12"/>
      <c r="G12"/>
      <c r="H12"/>
      <c r="I12"/>
      <c r="J12"/>
      <c r="K12"/>
      <c r="L12"/>
      <c r="M12"/>
      <c r="N12"/>
      <c r="O12"/>
      <c r="P12"/>
      <c r="Q12"/>
    </row>
    <row r="13" spans="1:17" x14ac:dyDescent="0.2">
      <c r="A13"/>
      <c r="B13"/>
      <c r="C13"/>
      <c r="D13"/>
      <c r="E13"/>
      <c r="F13"/>
      <c r="G13"/>
      <c r="H13"/>
      <c r="I13"/>
      <c r="J13"/>
      <c r="K13"/>
      <c r="L13"/>
      <c r="M13"/>
      <c r="N13"/>
      <c r="O13"/>
      <c r="P13"/>
      <c r="Q13"/>
    </row>
    <row r="14" spans="1:17" x14ac:dyDescent="0.2">
      <c r="A14"/>
      <c r="B14"/>
      <c r="C14"/>
      <c r="D14"/>
      <c r="E14"/>
      <c r="F14"/>
      <c r="G14"/>
      <c r="H14"/>
      <c r="I14"/>
      <c r="J14"/>
      <c r="K14"/>
      <c r="L14"/>
      <c r="M14"/>
      <c r="N14"/>
      <c r="O14"/>
      <c r="P14"/>
      <c r="Q14"/>
    </row>
    <row r="15" spans="1:17" x14ac:dyDescent="0.2">
      <c r="A15"/>
      <c r="B15"/>
      <c r="C15"/>
      <c r="D15"/>
      <c r="E15"/>
      <c r="F15"/>
      <c r="G15"/>
      <c r="H15"/>
      <c r="I15"/>
      <c r="J15"/>
      <c r="K15"/>
      <c r="L15"/>
      <c r="M15"/>
      <c r="N15"/>
      <c r="O15"/>
      <c r="P15"/>
      <c r="Q15"/>
    </row>
    <row r="16" spans="1:17" x14ac:dyDescent="0.2">
      <c r="A16"/>
      <c r="B16"/>
      <c r="C16"/>
      <c r="D16"/>
      <c r="E16"/>
      <c r="F16"/>
      <c r="G16"/>
      <c r="H16"/>
      <c r="I16"/>
      <c r="J16"/>
      <c r="K16"/>
      <c r="L16"/>
      <c r="M16"/>
      <c r="N16"/>
      <c r="O16"/>
      <c r="P16"/>
      <c r="Q16"/>
    </row>
    <row r="17" spans="1:17" x14ac:dyDescent="0.2">
      <c r="A17"/>
      <c r="B17"/>
      <c r="C17"/>
      <c r="D17"/>
      <c r="E17"/>
      <c r="F17"/>
      <c r="G17"/>
      <c r="H17"/>
      <c r="I17"/>
      <c r="J17"/>
      <c r="K17"/>
      <c r="L17"/>
      <c r="M17"/>
      <c r="N17"/>
      <c r="O17"/>
      <c r="P17"/>
      <c r="Q17"/>
    </row>
    <row r="18" spans="1:17" x14ac:dyDescent="0.2">
      <c r="A18"/>
      <c r="B18"/>
      <c r="C18"/>
      <c r="D18"/>
      <c r="E18"/>
      <c r="F18"/>
      <c r="G18"/>
      <c r="H18"/>
      <c r="I18"/>
      <c r="J18"/>
      <c r="K18"/>
      <c r="L18"/>
      <c r="M18"/>
      <c r="N18"/>
      <c r="O18"/>
      <c r="P18"/>
      <c r="Q18"/>
    </row>
    <row r="19" spans="1:17" x14ac:dyDescent="0.2">
      <c r="A19"/>
      <c r="B19"/>
      <c r="C19"/>
      <c r="D19"/>
      <c r="E19"/>
      <c r="F19"/>
      <c r="G19"/>
      <c r="H19"/>
      <c r="I19"/>
      <c r="J19"/>
      <c r="K19"/>
      <c r="L19"/>
      <c r="M19"/>
      <c r="N19"/>
      <c r="O19"/>
      <c r="P19"/>
      <c r="Q19"/>
    </row>
    <row r="20" spans="1:17" x14ac:dyDescent="0.2">
      <c r="A20"/>
      <c r="B20"/>
      <c r="C20"/>
      <c r="D20"/>
      <c r="E20"/>
      <c r="F20"/>
      <c r="G20"/>
      <c r="H20"/>
      <c r="I20"/>
      <c r="J20"/>
      <c r="K20"/>
      <c r="L20"/>
      <c r="M20"/>
      <c r="N20"/>
      <c r="O20"/>
      <c r="P20"/>
      <c r="Q20"/>
    </row>
    <row r="21" spans="1:17" x14ac:dyDescent="0.2">
      <c r="A21"/>
      <c r="B21"/>
      <c r="C21"/>
      <c r="D21"/>
      <c r="E21"/>
      <c r="F21"/>
      <c r="G21"/>
      <c r="H21"/>
      <c r="I21"/>
      <c r="J21"/>
      <c r="K21"/>
      <c r="L21"/>
      <c r="M21"/>
      <c r="N21"/>
      <c r="O21"/>
      <c r="P21"/>
      <c r="Q21"/>
    </row>
    <row r="22" spans="1:17" x14ac:dyDescent="0.2">
      <c r="A22"/>
      <c r="B22"/>
      <c r="C22"/>
      <c r="D22"/>
      <c r="E22"/>
      <c r="F22"/>
      <c r="G22"/>
      <c r="H22"/>
      <c r="I22"/>
      <c r="J22"/>
      <c r="K22"/>
      <c r="L22"/>
      <c r="M22"/>
      <c r="N22"/>
      <c r="O22"/>
      <c r="P22"/>
      <c r="Q22"/>
    </row>
    <row r="23" spans="1:17" x14ac:dyDescent="0.2">
      <c r="A23"/>
      <c r="B23"/>
      <c r="C23"/>
      <c r="D23"/>
      <c r="E23"/>
      <c r="F23"/>
      <c r="G23"/>
      <c r="H23"/>
      <c r="I23"/>
      <c r="J23"/>
      <c r="K23"/>
      <c r="L23"/>
      <c r="M23"/>
      <c r="N23"/>
      <c r="O23"/>
      <c r="P23"/>
      <c r="Q23"/>
    </row>
    <row r="24" spans="1:17" x14ac:dyDescent="0.2">
      <c r="A24"/>
      <c r="B24"/>
      <c r="C24"/>
      <c r="D24"/>
      <c r="E24"/>
      <c r="F24"/>
      <c r="G24"/>
      <c r="H24"/>
      <c r="I24"/>
      <c r="J24"/>
      <c r="K24"/>
      <c r="L24"/>
      <c r="M24"/>
      <c r="N24"/>
      <c r="O24"/>
      <c r="P24"/>
      <c r="Q24"/>
    </row>
    <row r="25" spans="1:17" x14ac:dyDescent="0.2">
      <c r="A25"/>
      <c r="B25"/>
      <c r="C25"/>
      <c r="D25"/>
      <c r="E25"/>
      <c r="F25"/>
      <c r="G25"/>
      <c r="H25"/>
      <c r="I25"/>
      <c r="J25"/>
      <c r="K25"/>
      <c r="L25"/>
      <c r="M25"/>
      <c r="N25"/>
      <c r="O25"/>
      <c r="P25"/>
      <c r="Q25"/>
    </row>
    <row r="26" spans="1:17" x14ac:dyDescent="0.2">
      <c r="A26"/>
      <c r="B26"/>
      <c r="C26"/>
      <c r="D26"/>
      <c r="E26"/>
      <c r="F26"/>
      <c r="G26"/>
      <c r="H26"/>
      <c r="I26"/>
      <c r="J26"/>
      <c r="K26"/>
      <c r="L26"/>
      <c r="M26"/>
      <c r="N26"/>
      <c r="O26"/>
      <c r="P26"/>
      <c r="Q26"/>
    </row>
    <row r="27" spans="1:17" x14ac:dyDescent="0.2">
      <c r="A27"/>
      <c r="B27"/>
      <c r="C27"/>
      <c r="D27"/>
      <c r="E27"/>
      <c r="F27"/>
      <c r="G27"/>
      <c r="H27"/>
      <c r="I27"/>
      <c r="J27"/>
      <c r="K27"/>
      <c r="L27"/>
      <c r="M27"/>
      <c r="N27"/>
      <c r="O27"/>
      <c r="P27"/>
      <c r="Q27"/>
    </row>
    <row r="28" spans="1:17" x14ac:dyDescent="0.2">
      <c r="A28"/>
      <c r="B28"/>
      <c r="C28"/>
      <c r="D28"/>
      <c r="E28"/>
      <c r="F28"/>
      <c r="G28"/>
      <c r="H28"/>
      <c r="I28"/>
      <c r="J28"/>
      <c r="K28"/>
      <c r="L28"/>
      <c r="M28"/>
      <c r="N28"/>
      <c r="O28"/>
      <c r="P28"/>
      <c r="Q28"/>
    </row>
    <row r="29" spans="1:17" x14ac:dyDescent="0.2">
      <c r="A29"/>
      <c r="B29"/>
      <c r="C29"/>
      <c r="D29"/>
      <c r="E29"/>
      <c r="F29"/>
      <c r="G29"/>
      <c r="H29"/>
      <c r="I29"/>
      <c r="J29"/>
      <c r="K29"/>
      <c r="L29"/>
      <c r="M29"/>
      <c r="N29"/>
      <c r="O29"/>
      <c r="P29"/>
      <c r="Q29"/>
    </row>
    <row r="30" spans="1:17" x14ac:dyDescent="0.2">
      <c r="A30"/>
      <c r="B30"/>
      <c r="C30"/>
      <c r="D30"/>
      <c r="E30"/>
      <c r="F30"/>
      <c r="G30"/>
      <c r="H30"/>
      <c r="I30"/>
      <c r="J30"/>
      <c r="K30"/>
      <c r="L30"/>
      <c r="M30"/>
      <c r="N30"/>
      <c r="O30"/>
      <c r="P30"/>
      <c r="Q30"/>
    </row>
    <row r="31" spans="1:17" x14ac:dyDescent="0.2">
      <c r="A31"/>
      <c r="B31"/>
      <c r="C31"/>
      <c r="D31"/>
      <c r="E31"/>
      <c r="F31"/>
      <c r="G31"/>
      <c r="H31"/>
      <c r="I31"/>
      <c r="J31"/>
      <c r="K31"/>
      <c r="L31"/>
      <c r="M31"/>
      <c r="N31"/>
      <c r="O31"/>
      <c r="P31"/>
      <c r="Q31"/>
    </row>
    <row r="32" spans="1:17" x14ac:dyDescent="0.2">
      <c r="A32"/>
      <c r="B32"/>
      <c r="C32"/>
      <c r="D32"/>
      <c r="E32"/>
      <c r="F32"/>
      <c r="G32"/>
      <c r="H32"/>
      <c r="I32"/>
      <c r="J32"/>
      <c r="K32"/>
      <c r="L32"/>
      <c r="M32"/>
      <c r="N32"/>
      <c r="O32"/>
      <c r="P32"/>
      <c r="Q32"/>
    </row>
    <row r="33" spans="1:19" x14ac:dyDescent="0.2">
      <c r="A33"/>
      <c r="B33"/>
      <c r="C33"/>
      <c r="D33"/>
      <c r="E33"/>
      <c r="F33"/>
      <c r="G33"/>
      <c r="H33"/>
      <c r="I33"/>
      <c r="J33"/>
      <c r="K33"/>
      <c r="L33"/>
      <c r="M33"/>
      <c r="N33"/>
      <c r="O33"/>
      <c r="P33"/>
      <c r="Q33"/>
    </row>
    <row r="34" spans="1:19" x14ac:dyDescent="0.2">
      <c r="A34"/>
      <c r="B34"/>
      <c r="C34"/>
      <c r="D34"/>
      <c r="E34"/>
      <c r="F34"/>
      <c r="G34"/>
      <c r="H34"/>
      <c r="I34"/>
      <c r="J34"/>
      <c r="K34"/>
      <c r="L34"/>
      <c r="M34"/>
      <c r="N34"/>
      <c r="O34"/>
      <c r="P34"/>
      <c r="Q34"/>
    </row>
    <row r="35" spans="1:19" x14ac:dyDescent="0.2">
      <c r="A35"/>
      <c r="B35"/>
      <c r="C35"/>
      <c r="D35"/>
      <c r="E35"/>
      <c r="F35"/>
      <c r="G35"/>
      <c r="H35"/>
      <c r="I35"/>
      <c r="J35"/>
      <c r="K35"/>
      <c r="L35"/>
      <c r="M35"/>
      <c r="N35"/>
      <c r="O35"/>
      <c r="P35"/>
      <c r="Q35"/>
    </row>
    <row r="36" spans="1:19" x14ac:dyDescent="0.2">
      <c r="A36"/>
      <c r="B36"/>
      <c r="C36" s="47" t="s">
        <v>130</v>
      </c>
      <c r="D36"/>
      <c r="E36"/>
      <c r="F36"/>
      <c r="G36"/>
      <c r="H36"/>
      <c r="I36" s="262" t="s">
        <v>137</v>
      </c>
      <c r="J36" s="134"/>
      <c r="K36" s="134"/>
      <c r="L36"/>
      <c r="M36"/>
      <c r="N36"/>
      <c r="O36"/>
      <c r="P36"/>
      <c r="Q36"/>
    </row>
    <row r="37" spans="1:19" x14ac:dyDescent="0.2">
      <c r="A37"/>
      <c r="B37"/>
      <c r="C37"/>
      <c r="D37"/>
      <c r="E37"/>
      <c r="F37"/>
      <c r="G37"/>
      <c r="H37"/>
      <c r="I37"/>
      <c r="J37"/>
      <c r="K37"/>
      <c r="L37"/>
      <c r="M37"/>
      <c r="N37"/>
      <c r="O37"/>
      <c r="P37"/>
      <c r="Q37"/>
    </row>
    <row r="38" spans="1:19" x14ac:dyDescent="0.2">
      <c r="A38"/>
      <c r="B38"/>
      <c r="C38" s="47"/>
      <c r="L38" s="314"/>
      <c r="M38" s="314"/>
      <c r="N38" s="314"/>
      <c r="O38" s="314"/>
      <c r="P38" s="314"/>
      <c r="Q38"/>
      <c r="R38" s="134"/>
      <c r="S38" s="134"/>
    </row>
    <row r="39" spans="1:19" x14ac:dyDescent="0.2">
      <c r="A39"/>
      <c r="B39"/>
    </row>
    <row r="40" spans="1:19" x14ac:dyDescent="0.2">
      <c r="A40"/>
      <c r="B40"/>
      <c r="C40" s="47"/>
      <c r="I40" s="314"/>
      <c r="J40" s="314"/>
      <c r="K40" s="314"/>
      <c r="L40" s="314"/>
      <c r="M40" s="314"/>
    </row>
    <row r="41" spans="1:19" x14ac:dyDescent="0.2">
      <c r="A41"/>
      <c r="B41"/>
    </row>
    <row r="42" spans="1:19" x14ac:dyDescent="0.2">
      <c r="A42"/>
      <c r="B42"/>
      <c r="C42"/>
      <c r="D42"/>
      <c r="E42"/>
      <c r="F42"/>
      <c r="G42"/>
      <c r="H42"/>
      <c r="I42"/>
      <c r="J42"/>
      <c r="K42"/>
      <c r="L42"/>
      <c r="M42"/>
      <c r="N42"/>
      <c r="O42"/>
      <c r="P42"/>
      <c r="Q42"/>
    </row>
    <row r="43" spans="1:19" x14ac:dyDescent="0.2">
      <c r="A43"/>
      <c r="B43"/>
      <c r="C43"/>
      <c r="D43"/>
      <c r="E43"/>
      <c r="F43"/>
      <c r="G43"/>
      <c r="H43"/>
      <c r="I43"/>
      <c r="J43"/>
      <c r="K43"/>
      <c r="L43"/>
      <c r="M43"/>
      <c r="N43"/>
      <c r="O43"/>
      <c r="P43"/>
      <c r="Q43"/>
    </row>
    <row r="44" spans="1:19" x14ac:dyDescent="0.2">
      <c r="A44"/>
      <c r="B44"/>
      <c r="C44"/>
      <c r="D44"/>
      <c r="E44"/>
      <c r="F44"/>
      <c r="G44"/>
      <c r="H44"/>
      <c r="I44"/>
      <c r="J44"/>
      <c r="K44"/>
      <c r="L44"/>
      <c r="M44"/>
      <c r="N44"/>
      <c r="O44"/>
      <c r="P44"/>
      <c r="Q44"/>
    </row>
  </sheetData>
  <sheetProtection password="D20D" sheet="1" objects="1" scenarios="1"/>
  <mergeCells count="2">
    <mergeCell ref="I40:M40"/>
    <mergeCell ref="L38:P38"/>
  </mergeCells>
  <phoneticPr fontId="0" type="noConversion"/>
  <hyperlinks>
    <hyperlink ref="I36" r:id="rId1"/>
  </hyperlinks>
  <pageMargins left="0.75" right="0.75" top="1" bottom="1" header="0.5" footer="0.5"/>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topLeftCell="A46" zoomScale="75" workbookViewId="0">
      <selection activeCell="B78" sqref="B78"/>
    </sheetView>
  </sheetViews>
  <sheetFormatPr defaultColWidth="11.5703125" defaultRowHeight="12.75" x14ac:dyDescent="0.2"/>
  <cols>
    <col min="1" max="1" width="1.7109375" style="46" customWidth="1"/>
    <col min="2" max="2" width="17.42578125" style="46" customWidth="1"/>
    <col min="3" max="3" width="11.5703125" style="46" customWidth="1"/>
    <col min="4" max="4" width="9.140625" style="46" customWidth="1"/>
    <col min="5" max="5" width="17.28515625" style="46" customWidth="1"/>
    <col min="6" max="6" width="11.140625" style="48" customWidth="1"/>
    <col min="7" max="7" width="15.5703125" style="48" customWidth="1"/>
    <col min="8" max="8" width="34.85546875" style="48" customWidth="1"/>
    <col min="9" max="9" width="2.85546875" style="46" customWidth="1"/>
    <col min="10" max="10" width="6.7109375" style="48" customWidth="1"/>
    <col min="11" max="11" width="44.28515625" style="46" customWidth="1"/>
    <col min="12" max="16384" width="11.5703125" style="46"/>
  </cols>
  <sheetData>
    <row r="1" spans="1:13" ht="13.5" customHeight="1" thickBot="1" x14ac:dyDescent="0.25">
      <c r="A1" s="135"/>
      <c r="B1" s="135"/>
      <c r="C1" s="135"/>
      <c r="D1" s="135"/>
      <c r="E1" s="135"/>
      <c r="F1" s="136"/>
      <c r="G1" s="136"/>
      <c r="H1" s="136"/>
      <c r="I1" s="135"/>
      <c r="J1" s="136"/>
      <c r="K1" s="135"/>
      <c r="L1" s="135"/>
      <c r="M1" s="135"/>
    </row>
    <row r="2" spans="1:13" ht="16.5" thickBot="1" x14ac:dyDescent="0.3">
      <c r="A2" s="135"/>
      <c r="B2" s="195" t="s">
        <v>3</v>
      </c>
      <c r="C2" s="196"/>
      <c r="D2" s="135"/>
      <c r="E2" s="199" t="s">
        <v>7</v>
      </c>
      <c r="F2" s="200"/>
      <c r="G2" s="200"/>
      <c r="H2" s="201"/>
      <c r="I2" s="135"/>
      <c r="J2" s="181">
        <v>1</v>
      </c>
      <c r="K2" s="182" t="s">
        <v>19</v>
      </c>
      <c r="L2" s="135"/>
      <c r="M2" s="135"/>
    </row>
    <row r="3" spans="1:13" s="54" customFormat="1" ht="26.25" thickBot="1" x14ac:dyDescent="0.25">
      <c r="A3" s="137"/>
      <c r="B3" s="197" t="s">
        <v>24</v>
      </c>
      <c r="C3" s="198">
        <f>SUM(C5:C8)</f>
        <v>2300</v>
      </c>
      <c r="D3" s="137"/>
      <c r="E3" s="55" t="s">
        <v>24</v>
      </c>
      <c r="F3" s="1">
        <f>SUM(F5:F8)</f>
        <v>2212.3622601700717</v>
      </c>
      <c r="G3" s="56" t="s">
        <v>34</v>
      </c>
      <c r="H3" s="57" t="s">
        <v>8</v>
      </c>
      <c r="I3" s="137"/>
      <c r="J3" s="183"/>
      <c r="K3" s="183" t="s">
        <v>25</v>
      </c>
      <c r="L3" s="137"/>
      <c r="M3" s="137"/>
    </row>
    <row r="4" spans="1:13" ht="13.5" thickBot="1" x14ac:dyDescent="0.25">
      <c r="A4" s="135"/>
      <c r="B4" s="206"/>
      <c r="C4" s="207"/>
      <c r="D4" s="135"/>
      <c r="E4" s="58"/>
      <c r="F4" s="2"/>
      <c r="G4" s="2"/>
      <c r="H4" s="13"/>
      <c r="I4" s="135"/>
      <c r="J4" s="184"/>
      <c r="K4" s="185"/>
      <c r="L4" s="135"/>
      <c r="M4" s="135"/>
    </row>
    <row r="5" spans="1:13" ht="13.5" thickBot="1" x14ac:dyDescent="0.25">
      <c r="A5" s="135"/>
      <c r="B5" s="59" t="s">
        <v>0</v>
      </c>
      <c r="C5" s="60">
        <f>Main!$C5</f>
        <v>800</v>
      </c>
      <c r="D5" s="135"/>
      <c r="E5" s="61" t="s">
        <v>0</v>
      </c>
      <c r="F5" s="3">
        <f>C5/(1+G5)</f>
        <v>751.17370892018778</v>
      </c>
      <c r="G5" s="62">
        <f>Main!$G5</f>
        <v>6.5000000000000002E-2</v>
      </c>
      <c r="H5" s="12">
        <f>C5-F5</f>
        <v>48.826291079812222</v>
      </c>
      <c r="I5" s="135"/>
      <c r="J5" s="181">
        <v>2</v>
      </c>
      <c r="K5" s="182" t="s">
        <v>20</v>
      </c>
      <c r="L5" s="135"/>
      <c r="M5" s="135"/>
    </row>
    <row r="6" spans="1:13" ht="13.5" thickBot="1" x14ac:dyDescent="0.25">
      <c r="A6" s="135"/>
      <c r="B6" s="38" t="s">
        <v>1</v>
      </c>
      <c r="C6" s="60">
        <f>Main!$C6</f>
        <v>500</v>
      </c>
      <c r="D6" s="135"/>
      <c r="E6" s="58" t="s">
        <v>1</v>
      </c>
      <c r="F6" s="63">
        <f>C6/(1+G6)</f>
        <v>473.93364928909955</v>
      </c>
      <c r="G6" s="62">
        <f>Main!$G6</f>
        <v>5.5E-2</v>
      </c>
      <c r="H6" s="64">
        <f>C6-F6</f>
        <v>26.066350710900451</v>
      </c>
      <c r="I6" s="135"/>
      <c r="J6" s="184"/>
      <c r="K6" s="186" t="s">
        <v>59</v>
      </c>
      <c r="L6" s="135"/>
      <c r="M6" s="135"/>
    </row>
    <row r="7" spans="1:13" ht="13.5" thickBot="1" x14ac:dyDescent="0.25">
      <c r="A7" s="135"/>
      <c r="B7" s="38" t="s">
        <v>4</v>
      </c>
      <c r="C7" s="60">
        <f>Main!$C7</f>
        <v>650</v>
      </c>
      <c r="D7" s="135"/>
      <c r="E7" s="58" t="s">
        <v>4</v>
      </c>
      <c r="F7" s="63">
        <f>C7/(1+G7)</f>
        <v>637.25490196078431</v>
      </c>
      <c r="G7" s="62">
        <f>Main!$G7</f>
        <v>0.02</v>
      </c>
      <c r="H7" s="64">
        <f>C7-F7</f>
        <v>12.745098039215691</v>
      </c>
      <c r="I7" s="135"/>
      <c r="J7" s="184"/>
      <c r="K7" s="185"/>
      <c r="L7" s="135"/>
      <c r="M7" s="135"/>
    </row>
    <row r="8" spans="1:13" ht="13.5" thickBot="1" x14ac:dyDescent="0.25">
      <c r="A8" s="135"/>
      <c r="B8" s="65" t="s">
        <v>5</v>
      </c>
      <c r="C8" s="60">
        <f>Main!$C8</f>
        <v>350</v>
      </c>
      <c r="D8" s="135"/>
      <c r="E8" s="66" t="s">
        <v>5</v>
      </c>
      <c r="F8" s="67">
        <f>C8/(1+G8)</f>
        <v>350</v>
      </c>
      <c r="G8" s="68">
        <f>Main!$G8</f>
        <v>0</v>
      </c>
      <c r="H8" s="69">
        <f>C8-F8</f>
        <v>0</v>
      </c>
      <c r="I8" s="135"/>
      <c r="J8" s="181">
        <v>3</v>
      </c>
      <c r="K8" s="182" t="s">
        <v>21</v>
      </c>
      <c r="L8" s="135"/>
      <c r="M8" s="135"/>
    </row>
    <row r="9" spans="1:13" ht="13.5" thickBot="1" x14ac:dyDescent="0.25">
      <c r="A9" s="135"/>
      <c r="B9" s="70" t="s">
        <v>6</v>
      </c>
      <c r="C9" s="133">
        <v>135</v>
      </c>
      <c r="D9" s="135"/>
      <c r="E9" s="71" t="s">
        <v>6</v>
      </c>
      <c r="F9" s="4">
        <f>C9-SUM(H5:H8)</f>
        <v>47.362260170071636</v>
      </c>
      <c r="G9" s="4"/>
      <c r="H9" s="72">
        <f>SUM(H5:H8)</f>
        <v>87.637739829928364</v>
      </c>
      <c r="I9" s="135"/>
      <c r="J9" s="184"/>
      <c r="K9" s="186" t="s">
        <v>27</v>
      </c>
      <c r="L9" s="135"/>
      <c r="M9" s="135"/>
    </row>
    <row r="10" spans="1:13" ht="13.5" thickBot="1" x14ac:dyDescent="0.25">
      <c r="A10" s="135"/>
      <c r="B10" s="38"/>
      <c r="C10" s="73"/>
      <c r="D10" s="135"/>
      <c r="E10" s="202"/>
      <c r="F10" s="203"/>
      <c r="G10" s="204"/>
      <c r="H10" s="205"/>
      <c r="I10" s="135"/>
      <c r="J10" s="184"/>
      <c r="K10" s="185"/>
      <c r="L10" s="135"/>
      <c r="M10" s="135"/>
    </row>
    <row r="11" spans="1:13" ht="13.5" thickBot="1" x14ac:dyDescent="0.25">
      <c r="A11" s="135"/>
      <c r="B11" s="70" t="s">
        <v>18</v>
      </c>
      <c r="C11" s="10">
        <f>C9/C8</f>
        <v>0.38571428571428573</v>
      </c>
      <c r="D11" s="135"/>
      <c r="E11" s="71" t="s">
        <v>18</v>
      </c>
      <c r="F11" s="5">
        <f>(F9+SUM(H5:H8))/F8</f>
        <v>0.38571428571428573</v>
      </c>
      <c r="G11" s="11" t="s">
        <v>119</v>
      </c>
      <c r="H11" s="74"/>
      <c r="I11" s="135"/>
      <c r="J11" s="187">
        <v>4</v>
      </c>
      <c r="K11" s="182" t="s">
        <v>22</v>
      </c>
      <c r="L11" s="135"/>
      <c r="M11" s="135"/>
    </row>
    <row r="12" spans="1:13" ht="13.5" thickBot="1" x14ac:dyDescent="0.25">
      <c r="A12" s="135"/>
      <c r="B12" s="135"/>
      <c r="C12" s="135"/>
      <c r="D12" s="135"/>
      <c r="E12" s="135"/>
      <c r="F12" s="136"/>
      <c r="G12" s="136"/>
      <c r="H12" s="136"/>
      <c r="I12" s="135"/>
      <c r="J12" s="184"/>
      <c r="K12" s="186" t="s">
        <v>26</v>
      </c>
      <c r="L12" s="135"/>
      <c r="M12" s="135"/>
    </row>
    <row r="13" spans="1:13" ht="13.5" thickBot="1" x14ac:dyDescent="0.25">
      <c r="A13" s="135"/>
      <c r="B13" s="75" t="s">
        <v>31</v>
      </c>
      <c r="C13" s="76">
        <f>Main!$C13</f>
        <v>120</v>
      </c>
      <c r="D13" s="135"/>
      <c r="E13" s="75" t="s">
        <v>32</v>
      </c>
      <c r="F13" s="208" t="str">
        <f>Main!F13</f>
        <v>€</v>
      </c>
      <c r="G13" s="136"/>
      <c r="H13" s="136"/>
      <c r="I13" s="135"/>
      <c r="J13" s="184"/>
      <c r="K13" s="188"/>
      <c r="L13" s="135"/>
      <c r="M13" s="135"/>
    </row>
    <row r="14" spans="1:13" ht="13.5" thickBot="1" x14ac:dyDescent="0.25">
      <c r="A14" s="135"/>
      <c r="B14" s="77" t="s">
        <v>12</v>
      </c>
      <c r="C14" s="78">
        <f>Main!$C14</f>
        <v>80</v>
      </c>
      <c r="D14" s="135"/>
      <c r="E14" s="135"/>
      <c r="F14" s="136"/>
      <c r="G14" s="136"/>
      <c r="H14" s="136"/>
      <c r="I14" s="135"/>
      <c r="J14" s="187">
        <v>5</v>
      </c>
      <c r="K14" s="182" t="s">
        <v>37</v>
      </c>
      <c r="L14" s="135"/>
      <c r="M14" s="135"/>
    </row>
    <row r="15" spans="1:13" ht="15.75" customHeight="1" thickBot="1" x14ac:dyDescent="0.25">
      <c r="A15" s="135"/>
      <c r="B15" s="135"/>
      <c r="C15" s="135"/>
      <c r="D15" s="135"/>
      <c r="E15" s="135"/>
      <c r="F15" s="136"/>
      <c r="G15" s="136"/>
      <c r="H15" s="136"/>
      <c r="I15" s="135"/>
      <c r="J15" s="184"/>
      <c r="K15" s="185"/>
      <c r="L15" s="135"/>
      <c r="M15" s="135"/>
    </row>
    <row r="16" spans="1:13" ht="15.75" customHeight="1" x14ac:dyDescent="0.2">
      <c r="A16" s="135"/>
      <c r="B16" s="96" t="s">
        <v>58</v>
      </c>
      <c r="C16" s="97"/>
      <c r="D16" s="97"/>
      <c r="E16" s="97"/>
      <c r="F16" s="98"/>
      <c r="G16" s="99"/>
      <c r="H16" s="100"/>
      <c r="I16" s="135"/>
      <c r="J16" s="184"/>
      <c r="K16" s="185"/>
      <c r="L16" s="135"/>
      <c r="M16" s="135"/>
    </row>
    <row r="17" spans="1:13" ht="15.75" customHeight="1" x14ac:dyDescent="0.25">
      <c r="A17" s="135"/>
      <c r="B17" s="101" t="s">
        <v>35</v>
      </c>
      <c r="C17" s="102">
        <f>Main!C17</f>
        <v>15</v>
      </c>
      <c r="D17" s="130" t="str">
        <f>"=  "&amp; (60/C17)*C18</f>
        <v>=  8</v>
      </c>
      <c r="E17" s="129" t="s">
        <v>121</v>
      </c>
      <c r="F17" s="104"/>
      <c r="G17" s="105"/>
      <c r="H17" s="106"/>
      <c r="I17" s="135"/>
      <c r="J17" s="184"/>
      <c r="K17" s="185"/>
      <c r="L17" s="135"/>
      <c r="M17" s="135"/>
    </row>
    <row r="18" spans="1:13" ht="15.75" customHeight="1" thickBot="1" x14ac:dyDescent="0.25">
      <c r="A18" s="135"/>
      <c r="B18" s="107" t="s">
        <v>36</v>
      </c>
      <c r="C18" s="128">
        <f>Main!C18</f>
        <v>2</v>
      </c>
      <c r="D18" s="108"/>
      <c r="E18" s="108"/>
      <c r="F18" s="109"/>
      <c r="G18" s="109"/>
      <c r="H18" s="110"/>
      <c r="I18" s="135"/>
      <c r="J18" s="184"/>
      <c r="K18" s="185"/>
      <c r="L18" s="135"/>
      <c r="M18" s="135"/>
    </row>
    <row r="19" spans="1:13" ht="15.75" customHeight="1" thickBot="1" x14ac:dyDescent="0.25">
      <c r="A19" s="135"/>
      <c r="B19" s="135"/>
      <c r="C19" s="135"/>
      <c r="D19" s="135"/>
      <c r="E19" s="135"/>
      <c r="F19" s="136"/>
      <c r="G19" s="136"/>
      <c r="H19" s="136"/>
      <c r="I19" s="135"/>
      <c r="J19" s="181">
        <v>6</v>
      </c>
      <c r="K19" s="182" t="s">
        <v>29</v>
      </c>
      <c r="L19" s="135"/>
      <c r="M19" s="135"/>
    </row>
    <row r="20" spans="1:13" ht="14.25" customHeight="1" x14ac:dyDescent="0.2">
      <c r="A20" s="135"/>
      <c r="B20" s="14" t="s">
        <v>48</v>
      </c>
      <c r="C20" s="15"/>
      <c r="D20" s="16"/>
      <c r="E20" s="16"/>
      <c r="F20" s="17"/>
      <c r="G20" s="17"/>
      <c r="H20" s="18"/>
      <c r="I20" s="135"/>
      <c r="J20" s="184"/>
      <c r="K20" s="185"/>
      <c r="L20" s="135"/>
      <c r="M20" s="135"/>
    </row>
    <row r="21" spans="1:13" ht="20.25" customHeight="1" x14ac:dyDescent="0.2">
      <c r="A21" s="135"/>
      <c r="B21" s="19" t="str">
        <f>"Syötetyn reseptin mukaan (vihreällä pohjalla), " &amp; $C$9 &amp; " litraa vettä tuottaa betonia jonka kosteus on " &amp; ROUND(($C$9/$C$3)*100,1) &amp; "%" &amp; ", ja vesi/sementti (v/s) suhde  " &amp; ROUND($C$11,2) &amp; "."</f>
        <v>Syötetyn reseptin mukaan (vihreällä pohjalla), 135 litraa vettä tuottaa betonia jonka kosteus on 5.9%, ja vesi/sementti (v/s) suhde  0.39.</v>
      </c>
      <c r="C21" s="20"/>
      <c r="D21" s="20"/>
      <c r="E21" s="20"/>
      <c r="F21" s="21"/>
      <c r="G21" s="22"/>
      <c r="H21" s="23"/>
      <c r="I21" s="135"/>
      <c r="J21" s="184"/>
      <c r="K21" s="189"/>
      <c r="L21" s="135"/>
      <c r="M21" s="135"/>
    </row>
    <row r="22" spans="1:13" x14ac:dyDescent="0.2">
      <c r="A22" s="135"/>
      <c r="B22" s="19" t="str">
        <f>"Jos " &amp; $C$9 &amp; " litraa lisätään suoraan erään (punaisella pohjalla) on erän kosteus " &amp; ROUND((($C$9+$H$9)/$F$3)*100,2) &amp; "%" &amp; " ja v/s-suhde " &amp; ROUND(($C$9+$H$9)/$F$8,2) &amp; "."</f>
        <v>Jos 135 litraa lisätään suoraan erään (punaisella pohjalla) on erän kosteus 10.06% ja v/s-suhde 0.64.</v>
      </c>
      <c r="C22" s="20"/>
      <c r="D22" s="20"/>
      <c r="E22" s="20"/>
      <c r="F22" s="21"/>
      <c r="G22" s="22"/>
      <c r="H22" s="23"/>
      <c r="I22" s="135"/>
      <c r="J22" s="185"/>
      <c r="K22" s="186"/>
      <c r="L22" s="135"/>
      <c r="M22" s="135"/>
    </row>
    <row r="23" spans="1:13" ht="12.75" customHeight="1" x14ac:dyDescent="0.2">
      <c r="A23" s="135"/>
      <c r="B23" s="19"/>
      <c r="C23" s="20"/>
      <c r="D23" s="20"/>
      <c r="E23" s="20"/>
      <c r="F23" s="21"/>
      <c r="G23" s="22"/>
      <c r="H23" s="23"/>
      <c r="I23" s="135"/>
      <c r="J23" s="184"/>
      <c r="K23" s="185"/>
      <c r="L23" s="135"/>
      <c r="M23" s="135"/>
    </row>
    <row r="24" spans="1:13" ht="12" customHeight="1" x14ac:dyDescent="0.2">
      <c r="A24" s="135"/>
      <c r="B24" s="19" t="s">
        <v>42</v>
      </c>
      <c r="C24" s="20"/>
      <c r="D24" s="20"/>
      <c r="E24" s="20"/>
      <c r="F24" s="21"/>
      <c r="G24" s="22"/>
      <c r="H24" s="23"/>
      <c r="I24" s="135"/>
      <c r="J24" s="190" t="s">
        <v>23</v>
      </c>
      <c r="K24" s="182" t="s">
        <v>28</v>
      </c>
      <c r="L24" s="135"/>
      <c r="M24" s="135"/>
    </row>
    <row r="25" spans="1:13" ht="11.25" customHeight="1" x14ac:dyDescent="0.2">
      <c r="A25" s="135"/>
      <c r="B25" s="298"/>
      <c r="C25" s="299"/>
      <c r="D25" s="299"/>
      <c r="E25" s="299"/>
      <c r="F25" s="299"/>
      <c r="G25" s="299"/>
      <c r="H25" s="300"/>
      <c r="I25" s="135"/>
      <c r="J25" s="184"/>
      <c r="K25" s="185"/>
      <c r="L25" s="135"/>
      <c r="M25" s="135"/>
    </row>
    <row r="26" spans="1:13" ht="14.25" customHeight="1" x14ac:dyDescent="0.2">
      <c r="A26" s="135"/>
      <c r="B26" s="311" t="str">
        <f>"Jotta haluttu vesi/sementti -suhde saavutettaisiin, erään tulisi lisätä vain " &amp; INT($F$9) &amp; " litraa vettä alkuperäisen  " &amp; $C$9 &amp; " litran sijasta."</f>
        <v>Jotta haluttu vesi/sementti -suhde saavutettaisiin, erään tulisi lisätä vain 47 litraa vettä alkuperäisen  135 litran sijasta.</v>
      </c>
      <c r="C26" s="312"/>
      <c r="D26" s="312"/>
      <c r="E26" s="312"/>
      <c r="F26" s="312"/>
      <c r="G26" s="312"/>
      <c r="H26" s="313"/>
      <c r="I26" s="135"/>
      <c r="J26" s="184"/>
      <c r="K26" s="185"/>
      <c r="L26" s="135"/>
      <c r="M26" s="135"/>
    </row>
    <row r="27" spans="1:13" ht="9" customHeight="1" x14ac:dyDescent="0.2">
      <c r="A27" s="135"/>
      <c r="B27" s="24"/>
      <c r="C27" s="25"/>
      <c r="D27" s="25"/>
      <c r="E27" s="25"/>
      <c r="F27" s="25"/>
      <c r="G27" s="25"/>
      <c r="H27" s="26"/>
      <c r="I27" s="135"/>
      <c r="J27" s="184"/>
      <c r="K27" s="185"/>
      <c r="L27" s="135"/>
      <c r="M27" s="135"/>
    </row>
    <row r="28" spans="1:13" ht="41.25" customHeight="1" x14ac:dyDescent="0.2">
      <c r="A28" s="135"/>
      <c r="B28" s="266" t="str">
        <f>"Jos veden määrää vähennetään oikean V/S-suhteen saavuttamiseksi johtaa tämä sementin liikakäyttöön käytettyyn kiviainekseen nähden, "&amp;$C$8&amp;"kg sementtiä käytetään vain "&amp;ROUND($F$3,0)&amp;"kg betonin valmistamiseen "&amp;$C$3&amp;"kg sijasta."</f>
        <v>Jos veden määrää vähennetään oikean V/S-suhteen saavuttamiseksi johtaa tämä sementin liikakäyttöön käytettyyn kiviainekseen nähden, 350kg sementtiä käytetään vain 2212kg betonin valmistamiseen 2300kg sijasta.</v>
      </c>
      <c r="C28" s="267"/>
      <c r="D28" s="267"/>
      <c r="E28" s="267"/>
      <c r="F28" s="267"/>
      <c r="G28" s="267"/>
      <c r="H28" s="271"/>
      <c r="I28" s="135"/>
      <c r="J28" s="184"/>
      <c r="K28" s="185"/>
      <c r="L28" s="135"/>
      <c r="M28" s="135"/>
    </row>
    <row r="29" spans="1:13" ht="6" customHeight="1" x14ac:dyDescent="0.2">
      <c r="A29" s="135"/>
      <c r="B29" s="24"/>
      <c r="C29" s="25"/>
      <c r="D29" s="25"/>
      <c r="E29" s="25"/>
      <c r="F29" s="25"/>
      <c r="G29" s="25"/>
      <c r="H29" s="26"/>
      <c r="I29" s="135"/>
      <c r="J29" s="184"/>
      <c r="K29" s="185"/>
      <c r="L29" s="135"/>
      <c r="M29" s="135"/>
    </row>
    <row r="30" spans="1:13" ht="13.5" customHeight="1" x14ac:dyDescent="0.2">
      <c r="A30" s="135"/>
      <c r="B30" s="281" t="s">
        <v>131</v>
      </c>
      <c r="C30" s="282"/>
      <c r="D30" s="282"/>
      <c r="E30" s="282"/>
      <c r="F30" s="282"/>
      <c r="G30" s="282"/>
      <c r="H30" s="283"/>
      <c r="I30" s="135"/>
      <c r="J30" s="184"/>
      <c r="K30" s="185"/>
      <c r="L30" s="135"/>
      <c r="M30" s="135"/>
    </row>
    <row r="31" spans="1:13" ht="3.75" customHeight="1" x14ac:dyDescent="0.2">
      <c r="A31" s="135"/>
      <c r="B31" s="24"/>
      <c r="C31" s="25"/>
      <c r="D31" s="25"/>
      <c r="E31" s="25"/>
      <c r="F31" s="25"/>
      <c r="G31" s="25"/>
      <c r="H31" s="26"/>
      <c r="I31" s="135"/>
      <c r="J31" s="184"/>
      <c r="K31" s="185"/>
      <c r="L31" s="135"/>
      <c r="M31" s="135"/>
    </row>
    <row r="32" spans="1:13" ht="13.5" customHeight="1" x14ac:dyDescent="0.2">
      <c r="A32" s="135"/>
      <c r="B32" s="27" t="s">
        <v>45</v>
      </c>
      <c r="C32" s="28"/>
      <c r="D32" s="29"/>
      <c r="E32" s="29"/>
      <c r="F32" s="30">
        <f>ROUND($D$54,0)</f>
        <v>16</v>
      </c>
      <c r="G32" s="232" t="s">
        <v>33</v>
      </c>
      <c r="H32" s="26"/>
      <c r="I32" s="135"/>
      <c r="J32" s="184"/>
      <c r="K32" s="185"/>
      <c r="L32" s="135"/>
      <c r="M32" s="135"/>
    </row>
    <row r="33" spans="1:13" ht="13.5" customHeight="1" x14ac:dyDescent="0.2">
      <c r="A33" s="135"/>
      <c r="B33" s="266" t="s">
        <v>54</v>
      </c>
      <c r="C33" s="267"/>
      <c r="D33" s="267"/>
      <c r="E33" s="267"/>
      <c r="F33" s="80">
        <f>E61</f>
        <v>377.51641772892265</v>
      </c>
      <c r="G33" s="25" t="s">
        <v>52</v>
      </c>
      <c r="H33" s="26"/>
      <c r="I33" s="135"/>
      <c r="J33" s="184"/>
      <c r="K33" s="185"/>
      <c r="L33" s="135"/>
      <c r="M33" s="135"/>
    </row>
    <row r="34" spans="1:13" ht="13.5" customHeight="1" x14ac:dyDescent="0.2">
      <c r="A34" s="135"/>
      <c r="B34" s="24"/>
      <c r="C34" s="25"/>
      <c r="D34" s="31"/>
      <c r="E34" s="29"/>
      <c r="F34" s="81"/>
      <c r="G34" s="25"/>
      <c r="H34" s="26"/>
      <c r="I34" s="135"/>
      <c r="J34" s="184"/>
      <c r="K34" s="185"/>
      <c r="L34" s="135"/>
      <c r="M34" s="135"/>
    </row>
    <row r="35" spans="1:13" s="82" customFormat="1" ht="18" customHeight="1" x14ac:dyDescent="0.2">
      <c r="A35" s="138"/>
      <c r="B35" s="266" t="s">
        <v>55</v>
      </c>
      <c r="C35" s="267"/>
      <c r="D35" s="267"/>
      <c r="E35" s="32" t="str">
        <f>+$F$13</f>
        <v>€</v>
      </c>
      <c r="F35" s="80">
        <f>$G$61</f>
        <v>30201.31341831381</v>
      </c>
      <c r="G35" s="33"/>
      <c r="H35" s="34"/>
      <c r="I35" s="138"/>
      <c r="J35" s="191"/>
      <c r="K35" s="192"/>
      <c r="L35" s="138"/>
      <c r="M35" s="138"/>
    </row>
    <row r="36" spans="1:13" ht="14.25" customHeight="1" x14ac:dyDescent="0.2">
      <c r="A36" s="135"/>
      <c r="B36" s="266" t="s">
        <v>116</v>
      </c>
      <c r="C36" s="267"/>
      <c r="D36" s="267"/>
      <c r="E36" s="267"/>
      <c r="F36" s="83">
        <f>$D$53</f>
        <v>4.4942430682014603E-2</v>
      </c>
      <c r="G36" s="267"/>
      <c r="H36" s="271"/>
      <c r="I36" s="135"/>
      <c r="J36" s="184"/>
      <c r="K36" s="185"/>
      <c r="L36" s="135"/>
      <c r="M36" s="135"/>
    </row>
    <row r="37" spans="1:13" ht="14.25" customHeight="1" x14ac:dyDescent="0.2">
      <c r="A37" s="135"/>
      <c r="B37" s="266" t="s">
        <v>117</v>
      </c>
      <c r="C37" s="267"/>
      <c r="D37" s="267"/>
      <c r="E37" s="267"/>
      <c r="F37" s="83">
        <f>(H9/C3)</f>
        <v>3.8103365143447115E-2</v>
      </c>
      <c r="G37" s="25"/>
      <c r="H37" s="26"/>
      <c r="I37" s="135"/>
      <c r="J37" s="184"/>
      <c r="K37" s="185"/>
      <c r="L37" s="135"/>
      <c r="M37" s="135"/>
    </row>
    <row r="38" spans="1:13" ht="14.25" customHeight="1" x14ac:dyDescent="0.2">
      <c r="A38" s="135"/>
      <c r="B38" s="266" t="s">
        <v>46</v>
      </c>
      <c r="C38" s="267"/>
      <c r="D38" s="267"/>
      <c r="E38" s="267"/>
      <c r="F38" s="30">
        <f>ROUND($C$3-$F$3,0)</f>
        <v>88</v>
      </c>
      <c r="G38" s="267" t="s">
        <v>13</v>
      </c>
      <c r="H38" s="271"/>
      <c r="I38" s="135"/>
      <c r="J38" s="184"/>
      <c r="K38" s="185"/>
      <c r="L38" s="135"/>
      <c r="M38" s="135"/>
    </row>
    <row r="39" spans="1:13" ht="14.25" customHeight="1" x14ac:dyDescent="0.2">
      <c r="A39" s="135"/>
      <c r="B39" s="266"/>
      <c r="C39" s="267"/>
      <c r="D39" s="267"/>
      <c r="E39" s="267"/>
      <c r="F39" s="30"/>
      <c r="G39" s="25"/>
      <c r="H39" s="26"/>
      <c r="I39" s="135"/>
      <c r="J39" s="184"/>
      <c r="K39" s="185"/>
      <c r="L39" s="135"/>
      <c r="M39" s="135"/>
    </row>
    <row r="40" spans="1:13" x14ac:dyDescent="0.2">
      <c r="A40" s="135"/>
      <c r="B40" s="287" t="s">
        <v>56</v>
      </c>
      <c r="C40" s="288"/>
      <c r="D40" s="288"/>
      <c r="E40" s="288"/>
      <c r="F40" s="288"/>
      <c r="G40" s="288"/>
      <c r="H40" s="289"/>
      <c r="I40" s="135"/>
      <c r="J40" s="184"/>
      <c r="K40" s="185"/>
      <c r="L40" s="135"/>
      <c r="M40" s="135"/>
    </row>
    <row r="41" spans="1:13" ht="29.25" customHeight="1" x14ac:dyDescent="0.2">
      <c r="A41" s="135"/>
      <c r="B41" s="266" t="str">
        <f>"Jos käytössä olisi Hydro-Control -järjestelmä,  v/s-suhde korjattaisiin automaattisesti haluttuun " &amp;ROUND($C$11,2) &amp; ":iin mutta, sementin käyttötehokkuus ei olisi paras mahdollinen vajaan annostilavuuden vuoksi."</f>
        <v>Jos käytössä olisi Hydro-Control -järjestelmä,  v/s-suhde korjattaisiin automaattisesti haluttuun 0.39:iin mutta, sementin käyttötehokkuus ei olisi paras mahdollinen vajaan annostilavuuden vuoksi.</v>
      </c>
      <c r="C41" s="267"/>
      <c r="D41" s="267"/>
      <c r="E41" s="267"/>
      <c r="F41" s="267"/>
      <c r="G41" s="267"/>
      <c r="H41" s="271"/>
      <c r="I41" s="135"/>
      <c r="J41" s="184"/>
      <c r="K41" s="185"/>
      <c r="L41" s="135"/>
      <c r="M41" s="135"/>
    </row>
    <row r="42" spans="1:13" ht="42" customHeight="1" x14ac:dyDescent="0.2">
      <c r="A42" s="135"/>
      <c r="B42" s="292" t="s">
        <v>132</v>
      </c>
      <c r="C42" s="293"/>
      <c r="D42" s="293"/>
      <c r="E42" s="293"/>
      <c r="F42" s="293"/>
      <c r="G42" s="293"/>
      <c r="H42" s="294"/>
      <c r="I42" s="135"/>
      <c r="J42" s="184"/>
      <c r="K42" s="185"/>
      <c r="L42" s="135"/>
      <c r="M42" s="135"/>
    </row>
    <row r="43" spans="1:13" ht="9" customHeight="1" x14ac:dyDescent="0.2">
      <c r="A43" s="135"/>
      <c r="B43" s="35"/>
      <c r="C43" s="36"/>
      <c r="D43" s="36"/>
      <c r="E43" s="36"/>
      <c r="F43" s="36"/>
      <c r="G43" s="36"/>
      <c r="H43" s="37"/>
      <c r="I43" s="135"/>
      <c r="J43" s="184"/>
      <c r="K43" s="185"/>
      <c r="L43" s="135"/>
      <c r="M43" s="135"/>
    </row>
    <row r="44" spans="1:13" ht="14.25" customHeight="1" x14ac:dyDescent="0.2">
      <c r="A44" s="135"/>
      <c r="B44" s="292" t="s">
        <v>57</v>
      </c>
      <c r="C44" s="293"/>
      <c r="D44" s="293"/>
      <c r="E44" s="293"/>
      <c r="F44" s="293"/>
      <c r="G44" s="293"/>
      <c r="H44" s="294"/>
      <c r="I44" s="135"/>
      <c r="J44" s="184"/>
      <c r="K44" s="182"/>
      <c r="L44" s="135"/>
      <c r="M44" s="135"/>
    </row>
    <row r="45" spans="1:13" ht="11.25" customHeight="1" x14ac:dyDescent="0.2">
      <c r="A45" s="135"/>
      <c r="B45" s="292"/>
      <c r="C45" s="293"/>
      <c r="D45" s="293"/>
      <c r="E45" s="293"/>
      <c r="F45" s="293"/>
      <c r="G45" s="293"/>
      <c r="H45" s="294"/>
      <c r="I45" s="135"/>
      <c r="J45" s="184"/>
      <c r="K45" s="182"/>
      <c r="L45" s="135"/>
      <c r="M45" s="135"/>
    </row>
    <row r="46" spans="1:13" x14ac:dyDescent="0.2">
      <c r="A46" s="135"/>
      <c r="B46" s="281" t="s">
        <v>47</v>
      </c>
      <c r="C46" s="282"/>
      <c r="D46" s="282"/>
      <c r="E46" s="282"/>
      <c r="F46" s="282"/>
      <c r="G46" s="282"/>
      <c r="H46" s="283"/>
      <c r="I46" s="135"/>
      <c r="J46" s="184"/>
      <c r="K46" s="185"/>
      <c r="L46" s="135"/>
      <c r="M46" s="135"/>
    </row>
    <row r="47" spans="1:13" ht="12.75" customHeight="1" x14ac:dyDescent="0.2">
      <c r="A47" s="135"/>
      <c r="B47" s="315" t="s">
        <v>133</v>
      </c>
      <c r="C47" s="316"/>
      <c r="D47" s="316"/>
      <c r="E47" s="316"/>
      <c r="F47" s="316"/>
      <c r="G47" s="316"/>
      <c r="H47" s="317"/>
      <c r="I47" s="135"/>
      <c r="J47" s="184"/>
      <c r="K47" s="185"/>
      <c r="L47" s="135"/>
      <c r="M47" s="135"/>
    </row>
    <row r="48" spans="1:13" ht="12.75" customHeight="1" thickBot="1" x14ac:dyDescent="0.25">
      <c r="A48" s="135"/>
      <c r="B48" s="284"/>
      <c r="C48" s="285"/>
      <c r="D48" s="285"/>
      <c r="E48" s="285"/>
      <c r="F48" s="285"/>
      <c r="G48" s="285"/>
      <c r="H48" s="286"/>
      <c r="I48" s="135"/>
      <c r="J48" s="184"/>
      <c r="K48" s="185"/>
      <c r="L48" s="135"/>
      <c r="M48" s="135"/>
    </row>
    <row r="49" spans="1:13" ht="17.25" customHeight="1" thickBot="1" x14ac:dyDescent="0.25">
      <c r="A49" s="135"/>
      <c r="B49" s="161"/>
      <c r="C49" s="162"/>
      <c r="D49" s="163"/>
      <c r="E49" s="135"/>
      <c r="F49" s="136"/>
      <c r="G49" s="136"/>
      <c r="H49" s="136"/>
      <c r="I49" s="135"/>
      <c r="J49" s="184"/>
      <c r="K49" s="185"/>
      <c r="L49" s="135"/>
      <c r="M49" s="135"/>
    </row>
    <row r="50" spans="1:13" ht="13.5" thickBot="1" x14ac:dyDescent="0.25">
      <c r="A50" s="135"/>
      <c r="B50" s="84" t="s">
        <v>49</v>
      </c>
      <c r="C50" s="85"/>
      <c r="D50" s="86"/>
      <c r="E50" s="86"/>
      <c r="F50" s="87"/>
      <c r="G50" s="87"/>
      <c r="H50" s="88"/>
      <c r="I50" s="135"/>
      <c r="J50" s="184"/>
      <c r="K50" s="185"/>
      <c r="L50" s="135"/>
      <c r="M50" s="135"/>
    </row>
    <row r="51" spans="1:13" x14ac:dyDescent="0.2">
      <c r="A51" s="135"/>
      <c r="B51" s="38" t="str">
        <f xml:space="preserve"> $C$8 &amp; "kg sementtiä…………..."</f>
        <v>350kg sementtiä…………...</v>
      </c>
      <c r="C51" s="89"/>
      <c r="D51" s="39">
        <f>SUM(C5:C7)</f>
        <v>1950</v>
      </c>
      <c r="E51" s="89" t="s">
        <v>98</v>
      </c>
      <c r="F51" s="79"/>
      <c r="G51" s="79" t="s">
        <v>9</v>
      </c>
      <c r="H51" s="90"/>
      <c r="I51" s="135"/>
      <c r="J51" s="184"/>
      <c r="K51" s="185"/>
      <c r="L51" s="135"/>
      <c r="M51" s="135"/>
    </row>
    <row r="52" spans="1:13" x14ac:dyDescent="0.2">
      <c r="A52" s="135"/>
      <c r="B52" s="38" t="str">
        <f xml:space="preserve"> $C$8 &amp; "kg sementtiä…………..."</f>
        <v>350kg sementtiä…………...</v>
      </c>
      <c r="C52" s="89"/>
      <c r="D52" s="39">
        <f>SUM(F5:F7)</f>
        <v>1862.3622601700715</v>
      </c>
      <c r="E52" s="89" t="s">
        <v>98</v>
      </c>
      <c r="F52" s="79"/>
      <c r="G52" s="79" t="s">
        <v>10</v>
      </c>
      <c r="H52" s="90"/>
      <c r="I52" s="135"/>
      <c r="J52" s="184"/>
      <c r="K52" s="185"/>
      <c r="L52" s="135"/>
      <c r="M52" s="135"/>
    </row>
    <row r="53" spans="1:13" x14ac:dyDescent="0.2">
      <c r="A53" s="135"/>
      <c r="B53" s="38" t="s">
        <v>53</v>
      </c>
      <c r="C53" s="89"/>
      <c r="D53" s="91">
        <f>(D51-D52)/D51</f>
        <v>4.4942430682014603E-2</v>
      </c>
      <c r="E53" s="89"/>
      <c r="F53" s="79"/>
      <c r="G53" s="79"/>
      <c r="H53" s="90"/>
      <c r="I53" s="135"/>
      <c r="J53" s="184"/>
      <c r="K53" s="185"/>
      <c r="L53" s="135"/>
      <c r="M53" s="135"/>
    </row>
    <row r="54" spans="1:13" ht="13.5" thickBot="1" x14ac:dyDescent="0.25">
      <c r="A54" s="135"/>
      <c r="B54" s="65" t="s">
        <v>50</v>
      </c>
      <c r="C54" s="92"/>
      <c r="D54" s="93">
        <f>D53*C8</f>
        <v>15.72985073870511</v>
      </c>
      <c r="E54" s="92"/>
      <c r="F54" s="94"/>
      <c r="G54" s="94"/>
      <c r="H54" s="95"/>
      <c r="I54" s="135"/>
      <c r="J54" s="184"/>
      <c r="K54" s="185"/>
      <c r="L54" s="135"/>
      <c r="M54" s="135"/>
    </row>
    <row r="55" spans="1:13" ht="13.5" thickBot="1" x14ac:dyDescent="0.25">
      <c r="A55" s="135"/>
      <c r="B55" s="164"/>
      <c r="C55" s="164"/>
      <c r="D55" s="164"/>
      <c r="E55" s="164"/>
      <c r="F55" s="165"/>
      <c r="G55" s="165"/>
      <c r="H55" s="165"/>
      <c r="I55" s="135"/>
      <c r="J55" s="184"/>
      <c r="K55" s="185"/>
      <c r="L55" s="135"/>
      <c r="M55" s="135"/>
    </row>
    <row r="56" spans="1:13" x14ac:dyDescent="0.2">
      <c r="A56" s="135"/>
      <c r="B56" s="96" t="s">
        <v>11</v>
      </c>
      <c r="C56" s="111"/>
      <c r="D56" s="111"/>
      <c r="E56" s="111"/>
      <c r="F56" s="43" t="s">
        <v>12</v>
      </c>
      <c r="G56" s="43" t="str">
        <f>+$F$13</f>
        <v>€</v>
      </c>
      <c r="H56" s="45">
        <f>$C$14</f>
        <v>80</v>
      </c>
      <c r="I56" s="135"/>
      <c r="J56" s="184"/>
      <c r="K56" s="185"/>
      <c r="L56" s="135"/>
      <c r="M56" s="135"/>
    </row>
    <row r="57" spans="1:13" x14ac:dyDescent="0.2">
      <c r="A57" s="135"/>
      <c r="B57" s="101" t="s">
        <v>13</v>
      </c>
      <c r="C57" s="40">
        <f>D54</f>
        <v>15.72985073870511</v>
      </c>
      <c r="D57" s="103" t="s">
        <v>2</v>
      </c>
      <c r="E57" s="41">
        <f>C57/1000</f>
        <v>1.5729850738705111E-2</v>
      </c>
      <c r="F57" s="42" t="str">
        <f>+$F$13</f>
        <v>€</v>
      </c>
      <c r="G57" s="44">
        <f>$H$56*E57</f>
        <v>1.2583880590964089</v>
      </c>
      <c r="H57" s="106"/>
      <c r="I57" s="135"/>
      <c r="J57" s="184"/>
      <c r="K57" s="185"/>
      <c r="L57" s="135"/>
      <c r="M57" s="135"/>
    </row>
    <row r="58" spans="1:13" x14ac:dyDescent="0.2">
      <c r="A58" s="135"/>
      <c r="B58" s="101" t="s">
        <v>14</v>
      </c>
      <c r="C58" s="40">
        <f>C13*C57</f>
        <v>1887.5820886446131</v>
      </c>
      <c r="D58" s="103" t="s">
        <v>2</v>
      </c>
      <c r="E58" s="41">
        <f>C58/1000</f>
        <v>1.8875820886446131</v>
      </c>
      <c r="F58" s="42" t="str">
        <f>+$F$13</f>
        <v>€</v>
      </c>
      <c r="G58" s="44">
        <f>$H$56*E58</f>
        <v>151.00656709156905</v>
      </c>
      <c r="H58" s="106"/>
      <c r="I58" s="135"/>
      <c r="J58" s="184"/>
      <c r="K58" s="185"/>
      <c r="L58" s="135"/>
      <c r="M58" s="135"/>
    </row>
    <row r="59" spans="1:13" x14ac:dyDescent="0.2">
      <c r="A59" s="135"/>
      <c r="B59" s="101" t="s">
        <v>15</v>
      </c>
      <c r="C59" s="40">
        <f>5*C58</f>
        <v>9437.9104432230652</v>
      </c>
      <c r="D59" s="103" t="s">
        <v>2</v>
      </c>
      <c r="E59" s="41">
        <f>C59/1000</f>
        <v>9.4379104432230658</v>
      </c>
      <c r="F59" s="42" t="str">
        <f>+$F$13</f>
        <v>€</v>
      </c>
      <c r="G59" s="44">
        <f>$H$56*E59</f>
        <v>755.03283545784529</v>
      </c>
      <c r="H59" s="106"/>
      <c r="I59" s="135"/>
      <c r="J59" s="184"/>
      <c r="K59" s="185"/>
      <c r="L59" s="135"/>
      <c r="M59" s="135"/>
    </row>
    <row r="60" spans="1:13" x14ac:dyDescent="0.2">
      <c r="A60" s="135"/>
      <c r="B60" s="101" t="s">
        <v>16</v>
      </c>
      <c r="C60" s="40">
        <f>4*C59</f>
        <v>37751.641772892261</v>
      </c>
      <c r="D60" s="103" t="s">
        <v>2</v>
      </c>
      <c r="E60" s="41">
        <f>C60/1000</f>
        <v>37.751641772892263</v>
      </c>
      <c r="F60" s="42" t="str">
        <f>+$F$13</f>
        <v>€</v>
      </c>
      <c r="G60" s="44">
        <f>$H$56*E60</f>
        <v>3020.1313418313812</v>
      </c>
      <c r="H60" s="106"/>
      <c r="I60" s="135"/>
      <c r="J60" s="184"/>
      <c r="K60" s="185"/>
      <c r="L60" s="135"/>
      <c r="M60" s="135"/>
    </row>
    <row r="61" spans="1:13" ht="13.5" thickBot="1" x14ac:dyDescent="0.25">
      <c r="A61" s="135"/>
      <c r="B61" s="107" t="s">
        <v>17</v>
      </c>
      <c r="C61" s="112">
        <f>C59*40</f>
        <v>377516.41772892262</v>
      </c>
      <c r="D61" s="113" t="s">
        <v>2</v>
      </c>
      <c r="E61" s="114">
        <f>C61/1000</f>
        <v>377.51641772892265</v>
      </c>
      <c r="F61" s="115" t="str">
        <f>+$F$13</f>
        <v>€</v>
      </c>
      <c r="G61" s="116">
        <f>$H$56*E61</f>
        <v>30201.31341831381</v>
      </c>
      <c r="H61" s="110"/>
      <c r="I61" s="135"/>
      <c r="J61" s="184"/>
      <c r="K61" s="185"/>
      <c r="L61" s="135"/>
      <c r="M61" s="135"/>
    </row>
    <row r="62" spans="1:13" x14ac:dyDescent="0.2">
      <c r="A62" s="135"/>
      <c r="B62" s="164"/>
      <c r="C62" s="166"/>
      <c r="D62" s="167"/>
      <c r="E62" s="168"/>
      <c r="F62" s="169"/>
      <c r="G62" s="170"/>
      <c r="H62" s="165"/>
      <c r="I62" s="135"/>
      <c r="J62" s="184"/>
      <c r="K62" s="185"/>
      <c r="L62" s="135"/>
      <c r="M62" s="135"/>
    </row>
    <row r="63" spans="1:13" x14ac:dyDescent="0.2">
      <c r="A63" s="135"/>
      <c r="B63" s="171" t="s">
        <v>38</v>
      </c>
      <c r="C63" s="135"/>
      <c r="D63" s="135"/>
      <c r="E63" s="135"/>
      <c r="F63" s="136"/>
      <c r="G63" s="136"/>
      <c r="H63" s="136"/>
      <c r="I63" s="135"/>
      <c r="J63" s="184"/>
      <c r="K63" s="185"/>
      <c r="L63" s="135"/>
      <c r="M63" s="135"/>
    </row>
    <row r="64" spans="1:13" s="117" customFormat="1" ht="25.5" customHeight="1" x14ac:dyDescent="0.2">
      <c r="A64" s="139"/>
      <c r="B64" s="321" t="s">
        <v>44</v>
      </c>
      <c r="C64" s="322"/>
      <c r="D64" s="322"/>
      <c r="E64" s="322"/>
      <c r="F64" s="322"/>
      <c r="G64" s="322"/>
      <c r="H64" s="323"/>
      <c r="I64" s="139"/>
      <c r="J64" s="193"/>
      <c r="K64" s="194"/>
      <c r="L64" s="139"/>
      <c r="M64" s="139"/>
    </row>
    <row r="65" spans="1:13" s="82" customFormat="1" ht="143.25" customHeight="1" x14ac:dyDescent="0.2">
      <c r="A65" s="138"/>
      <c r="B65" s="275" t="s">
        <v>39</v>
      </c>
      <c r="C65" s="276"/>
      <c r="D65" s="276"/>
      <c r="E65" s="276"/>
      <c r="F65" s="276"/>
      <c r="G65" s="276"/>
      <c r="H65" s="277"/>
      <c r="I65" s="138"/>
      <c r="J65" s="191"/>
      <c r="K65" s="192"/>
      <c r="L65" s="138"/>
      <c r="M65" s="138"/>
    </row>
    <row r="66" spans="1:13" s="82" customFormat="1" ht="109.5" customHeight="1" x14ac:dyDescent="0.2">
      <c r="A66" s="138"/>
      <c r="B66" s="272" t="s">
        <v>40</v>
      </c>
      <c r="C66" s="273"/>
      <c r="D66" s="273"/>
      <c r="E66" s="273"/>
      <c r="F66" s="273"/>
      <c r="G66" s="273"/>
      <c r="H66" s="274"/>
      <c r="I66" s="138"/>
      <c r="J66" s="191"/>
      <c r="K66" s="192"/>
      <c r="L66" s="138"/>
      <c r="M66" s="138"/>
    </row>
    <row r="67" spans="1:13" s="117" customFormat="1" ht="25.5" customHeight="1" x14ac:dyDescent="0.2">
      <c r="A67" s="139"/>
      <c r="B67" s="118" t="s">
        <v>41</v>
      </c>
      <c r="C67" s="119"/>
      <c r="D67" s="119"/>
      <c r="E67" s="119"/>
      <c r="F67" s="120"/>
      <c r="G67" s="120"/>
      <c r="H67" s="121"/>
      <c r="I67" s="139"/>
      <c r="J67" s="193"/>
      <c r="K67" s="194"/>
      <c r="L67" s="139"/>
      <c r="M67" s="139"/>
    </row>
    <row r="68" spans="1:13" s="117" customFormat="1" ht="25.5" customHeight="1" x14ac:dyDescent="0.2">
      <c r="A68" s="139"/>
      <c r="B68" s="118" t="s">
        <v>43</v>
      </c>
      <c r="C68" s="119"/>
      <c r="D68" s="119"/>
      <c r="E68" s="119"/>
      <c r="F68" s="120"/>
      <c r="G68" s="120"/>
      <c r="H68" s="121"/>
      <c r="I68" s="139"/>
      <c r="J68" s="193"/>
      <c r="K68" s="194"/>
      <c r="L68" s="139"/>
      <c r="M68" s="139"/>
    </row>
    <row r="69" spans="1:13" s="117" customFormat="1" ht="34.5" customHeight="1" x14ac:dyDescent="0.2">
      <c r="A69" s="139"/>
      <c r="B69" s="324" t="s">
        <v>51</v>
      </c>
      <c r="C69" s="325"/>
      <c r="D69" s="325"/>
      <c r="E69" s="325"/>
      <c r="F69" s="325"/>
      <c r="G69" s="325"/>
      <c r="H69" s="326"/>
      <c r="I69" s="139"/>
      <c r="J69" s="193"/>
      <c r="K69" s="194"/>
      <c r="L69" s="139"/>
      <c r="M69" s="139"/>
    </row>
    <row r="70" spans="1:13" x14ac:dyDescent="0.2">
      <c r="A70" s="135"/>
      <c r="B70" s="135"/>
      <c r="C70" s="135"/>
      <c r="D70" s="135"/>
      <c r="E70" s="135"/>
      <c r="F70" s="136"/>
      <c r="G70" s="136"/>
      <c r="H70" s="136"/>
      <c r="I70" s="135"/>
      <c r="J70" s="136"/>
      <c r="K70" s="135"/>
      <c r="L70" s="135"/>
      <c r="M70" s="135"/>
    </row>
    <row r="71" spans="1:13" x14ac:dyDescent="0.2">
      <c r="A71" s="135"/>
      <c r="B71" s="172"/>
      <c r="C71" s="172"/>
      <c r="D71" s="172"/>
      <c r="E71" s="172"/>
      <c r="F71" s="136"/>
      <c r="G71" s="136"/>
      <c r="H71" s="136"/>
      <c r="I71" s="135"/>
      <c r="J71" s="136"/>
      <c r="K71" s="135"/>
      <c r="L71" s="135"/>
      <c r="M71" s="135"/>
    </row>
    <row r="72" spans="1:13" x14ac:dyDescent="0.2">
      <c r="A72" s="135"/>
      <c r="B72" s="173"/>
      <c r="C72" s="174"/>
      <c r="D72" s="175"/>
      <c r="E72" s="172"/>
      <c r="F72" s="136"/>
      <c r="G72" s="136"/>
      <c r="H72" s="136"/>
      <c r="I72" s="135"/>
      <c r="J72" s="136"/>
      <c r="K72" s="135"/>
      <c r="L72" s="135"/>
      <c r="M72" s="135"/>
    </row>
    <row r="73" spans="1:13" x14ac:dyDescent="0.2">
      <c r="A73" s="135"/>
      <c r="B73" s="176"/>
      <c r="C73" s="172"/>
      <c r="D73" s="177"/>
      <c r="E73" s="172"/>
      <c r="F73" s="136"/>
      <c r="G73" s="136"/>
      <c r="H73" s="136"/>
      <c r="I73" s="135"/>
      <c r="J73" s="136"/>
      <c r="K73" s="135"/>
      <c r="L73" s="135"/>
      <c r="M73" s="135"/>
    </row>
    <row r="74" spans="1:13" x14ac:dyDescent="0.2">
      <c r="A74" s="135"/>
      <c r="B74" s="176"/>
      <c r="C74" s="172"/>
      <c r="D74" s="177"/>
      <c r="E74" s="172"/>
      <c r="F74" s="136"/>
      <c r="G74" s="136"/>
      <c r="H74" s="136"/>
      <c r="I74" s="135"/>
      <c r="J74" s="136"/>
      <c r="K74" s="135"/>
      <c r="L74" s="135"/>
      <c r="M74" s="135"/>
    </row>
    <row r="75" spans="1:13" x14ac:dyDescent="0.2">
      <c r="A75" s="135"/>
      <c r="B75" s="176"/>
      <c r="C75" s="172"/>
      <c r="D75" s="177"/>
      <c r="E75" s="172"/>
      <c r="F75" s="136"/>
      <c r="G75" s="136"/>
      <c r="H75" s="136"/>
      <c r="I75" s="135"/>
      <c r="J75" s="136"/>
      <c r="K75" s="135"/>
      <c r="L75" s="135"/>
      <c r="M75" s="135"/>
    </row>
    <row r="76" spans="1:13" ht="18.75" customHeight="1" x14ac:dyDescent="0.2">
      <c r="A76" s="135"/>
      <c r="B76" s="176" t="s">
        <v>30</v>
      </c>
      <c r="C76" s="172"/>
      <c r="D76" s="177"/>
      <c r="E76" s="172"/>
      <c r="F76" s="136"/>
      <c r="G76" s="136"/>
      <c r="H76" s="136"/>
      <c r="I76" s="135"/>
      <c r="J76" s="136"/>
      <c r="K76" s="135"/>
      <c r="L76" s="135"/>
      <c r="M76" s="135"/>
    </row>
    <row r="77" spans="1:13" ht="15" customHeight="1" x14ac:dyDescent="0.2">
      <c r="A77" s="135"/>
      <c r="B77" s="318" t="s">
        <v>60</v>
      </c>
      <c r="C77" s="319"/>
      <c r="D77" s="320"/>
      <c r="E77" s="172"/>
      <c r="F77" s="136"/>
      <c r="G77" s="136"/>
      <c r="H77" s="136"/>
      <c r="I77" s="135"/>
      <c r="J77" s="136"/>
      <c r="K77" s="135"/>
      <c r="L77" s="135"/>
      <c r="M77" s="135"/>
    </row>
    <row r="78" spans="1:13" x14ac:dyDescent="0.2">
      <c r="A78" s="135"/>
      <c r="B78" s="176"/>
      <c r="C78" s="172"/>
      <c r="D78" s="177"/>
      <c r="E78" s="172"/>
      <c r="F78" s="136"/>
      <c r="G78" s="136"/>
      <c r="H78" s="136"/>
      <c r="I78" s="135"/>
      <c r="J78" s="136"/>
      <c r="K78" s="135"/>
      <c r="L78" s="135"/>
      <c r="M78" s="135"/>
    </row>
    <row r="79" spans="1:13" x14ac:dyDescent="0.2">
      <c r="A79" s="135"/>
      <c r="B79" s="178"/>
      <c r="C79" s="179"/>
      <c r="D79" s="180"/>
      <c r="E79" s="135"/>
      <c r="F79" s="136"/>
      <c r="G79" s="136"/>
      <c r="H79" s="136"/>
      <c r="I79" s="135"/>
      <c r="J79" s="136"/>
      <c r="K79" s="135"/>
      <c r="L79" s="135"/>
      <c r="M79" s="135"/>
    </row>
    <row r="80" spans="1:13" x14ac:dyDescent="0.2">
      <c r="A80" s="135"/>
      <c r="B80" s="135"/>
      <c r="C80" s="135"/>
      <c r="D80" s="135"/>
      <c r="E80" s="135"/>
      <c r="F80" s="136"/>
      <c r="G80" s="136"/>
      <c r="H80" s="136"/>
      <c r="I80" s="135"/>
      <c r="J80" s="136"/>
      <c r="K80" s="135"/>
      <c r="L80" s="135"/>
      <c r="M80" s="135"/>
    </row>
    <row r="81" spans="1:13" x14ac:dyDescent="0.2">
      <c r="A81" s="135"/>
      <c r="B81" s="135"/>
      <c r="C81" s="135"/>
      <c r="D81" s="135"/>
      <c r="E81" s="135"/>
      <c r="F81" s="136"/>
      <c r="G81" s="136"/>
      <c r="H81" s="136"/>
      <c r="I81" s="135"/>
      <c r="J81" s="136"/>
      <c r="K81" s="135"/>
      <c r="L81" s="135"/>
      <c r="M81" s="135"/>
    </row>
  </sheetData>
  <sheetProtection password="D20D" sheet="1" objects="1" scenarios="1" selectLockedCells="1" selectUnlockedCells="1"/>
  <mergeCells count="25">
    <mergeCell ref="B33:E33"/>
    <mergeCell ref="B35:D35"/>
    <mergeCell ref="B36:E36"/>
    <mergeCell ref="G36:H36"/>
    <mergeCell ref="B25:H25"/>
    <mergeCell ref="B26:H26"/>
    <mergeCell ref="B28:H28"/>
    <mergeCell ref="B30:H30"/>
    <mergeCell ref="B40:H40"/>
    <mergeCell ref="B41:H41"/>
    <mergeCell ref="B42:H42"/>
    <mergeCell ref="B44:H44"/>
    <mergeCell ref="B37:E37"/>
    <mergeCell ref="B38:E38"/>
    <mergeCell ref="G38:H38"/>
    <mergeCell ref="B39:E39"/>
    <mergeCell ref="B45:H45"/>
    <mergeCell ref="B46:H46"/>
    <mergeCell ref="B47:H47"/>
    <mergeCell ref="B48:H48"/>
    <mergeCell ref="B77:D77"/>
    <mergeCell ref="B64:H64"/>
    <mergeCell ref="B65:H65"/>
    <mergeCell ref="B66:H66"/>
    <mergeCell ref="B69:H69"/>
  </mergeCells>
  <phoneticPr fontId="11" type="noConversion"/>
  <hyperlinks>
    <hyperlink ref="B77" r:id="rId1"/>
  </hyperlinks>
  <pageMargins left="0.75" right="0.75" top="1" bottom="1" header="0.5" footer="0.5"/>
  <pageSetup paperSize="9" orientation="portrait" r:id="rId2"/>
  <headerFooter alignWithMargins="0"/>
  <cellWatches>
    <cellWatch r="D3"/>
  </cellWatch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vt:lpstr>
      <vt:lpstr>Notes</vt:lpstr>
      <vt:lpstr>Workings</vt:lpstr>
    </vt:vector>
  </TitlesOfParts>
  <Company>Hydronix Germany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Holger Thomas</dc:creator>
  <cp:lastModifiedBy>Melany George</cp:lastModifiedBy>
  <cp:lastPrinted>2008-05-06T10:24:39Z</cp:lastPrinted>
  <dcterms:created xsi:type="dcterms:W3CDTF">2006-03-23T10:27:37Z</dcterms:created>
  <dcterms:modified xsi:type="dcterms:W3CDTF">2016-08-08T13:23:24Z</dcterms:modified>
</cp:coreProperties>
</file>