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720" windowWidth="15120" windowHeight="10455"/>
  </bookViews>
  <sheets>
    <sheet name="Main" sheetId="1" r:id="rId1"/>
    <sheet name="Notes" sheetId="2" r:id="rId2"/>
    <sheet name="Workings" sheetId="3" state="hidden" r:id="rId3"/>
  </sheets>
  <calcPr calcId="145621"/>
</workbook>
</file>

<file path=xl/calcChain.xml><?xml version="1.0" encoding="utf-8"?>
<calcChain xmlns="http://schemas.openxmlformats.org/spreadsheetml/2006/main">
  <c r="B77" i="1" l="1"/>
  <c r="B76" i="1"/>
  <c r="D17" i="1"/>
  <c r="B53" i="1"/>
  <c r="F13" i="3"/>
  <c r="G56" i="3"/>
  <c r="G56" i="1"/>
  <c r="F58" i="3"/>
  <c r="F58" i="1"/>
  <c r="F59" i="3"/>
  <c r="F59" i="1" s="1"/>
  <c r="F60" i="3"/>
  <c r="F60" i="1" s="1"/>
  <c r="F61" i="3"/>
  <c r="F61" i="1"/>
  <c r="F57" i="3"/>
  <c r="F57" i="1"/>
  <c r="B54" i="1"/>
  <c r="E35" i="3"/>
  <c r="E35" i="1" s="1"/>
  <c r="C8" i="3"/>
  <c r="B52" i="3" s="1"/>
  <c r="B52" i="1" s="1"/>
  <c r="G8" i="3"/>
  <c r="C9" i="3"/>
  <c r="B51" i="3"/>
  <c r="B51" i="1" s="1"/>
  <c r="C6" i="3"/>
  <c r="F6" i="3" s="1"/>
  <c r="G6" i="3"/>
  <c r="C14" i="3"/>
  <c r="H56" i="3" s="1"/>
  <c r="C7" i="3"/>
  <c r="F7" i="3" s="1"/>
  <c r="G7" i="3"/>
  <c r="C5" i="3"/>
  <c r="G5" i="3"/>
  <c r="C13" i="3"/>
  <c r="C17" i="3"/>
  <c r="C18" i="3"/>
  <c r="D17" i="3"/>
  <c r="F5" i="3" l="1"/>
  <c r="C11" i="3"/>
  <c r="B41" i="3" s="1"/>
  <c r="B41" i="1" s="1"/>
  <c r="F8" i="3"/>
  <c r="H7" i="3"/>
  <c r="H7" i="1" s="1"/>
  <c r="F7" i="1"/>
  <c r="D51" i="3"/>
  <c r="F6" i="1"/>
  <c r="H6" i="3"/>
  <c r="H6" i="1" s="1"/>
  <c r="C3" i="3"/>
  <c r="C3" i="1" s="1"/>
  <c r="F3" i="3"/>
  <c r="D52" i="3"/>
  <c r="D52" i="1" s="1"/>
  <c r="F5" i="1"/>
  <c r="H56" i="1"/>
  <c r="C11" i="1"/>
  <c r="D51" i="1"/>
  <c r="H5" i="3"/>
  <c r="B21" i="3" l="1"/>
  <c r="B21" i="1" s="1"/>
  <c r="H8" i="3"/>
  <c r="H8" i="1" s="1"/>
  <c r="F8" i="1"/>
  <c r="D53" i="3"/>
  <c r="F36" i="3" s="1"/>
  <c r="F36" i="1" s="1"/>
  <c r="F9" i="3"/>
  <c r="H5" i="1"/>
  <c r="H9" i="3"/>
  <c r="D53" i="1"/>
  <c r="D54" i="3"/>
  <c r="B28" i="3"/>
  <c r="B28" i="1" s="1"/>
  <c r="F38" i="3"/>
  <c r="F38" i="1" s="1"/>
  <c r="F3" i="1"/>
  <c r="F32" i="3" l="1"/>
  <c r="F32" i="1" s="1"/>
  <c r="D54" i="1"/>
  <c r="C57" i="3"/>
  <c r="B22" i="3"/>
  <c r="B22" i="1" s="1"/>
  <c r="F37" i="3"/>
  <c r="F37" i="1" s="1"/>
  <c r="H9" i="1"/>
  <c r="G11" i="3"/>
  <c r="G11" i="1" s="1"/>
  <c r="F11" i="3"/>
  <c r="F11" i="1" s="1"/>
  <c r="B26" i="3"/>
  <c r="B26" i="1" s="1"/>
  <c r="F9" i="1"/>
  <c r="E57" i="3" l="1"/>
  <c r="C57" i="1"/>
  <c r="C58" i="3"/>
  <c r="C58" i="1" l="1"/>
  <c r="E58" i="3"/>
  <c r="C59" i="3"/>
  <c r="E57" i="1"/>
  <c r="G57" i="3"/>
  <c r="G57" i="1" s="1"/>
  <c r="E58" i="1" l="1"/>
  <c r="G58" i="3"/>
  <c r="G58" i="1" s="1"/>
  <c r="E59" i="3"/>
  <c r="C60" i="3"/>
  <c r="C59" i="1"/>
  <c r="C61" i="3"/>
  <c r="C61" i="1" l="1"/>
  <c r="E61" i="3"/>
  <c r="E60" i="3"/>
  <c r="C60" i="1"/>
  <c r="E59" i="1"/>
  <c r="G59" i="3"/>
  <c r="G59" i="1" s="1"/>
  <c r="E61" i="1" l="1"/>
  <c r="F33" i="3"/>
  <c r="F33" i="1" s="1"/>
  <c r="G61" i="3"/>
  <c r="E60" i="1"/>
  <c r="G60" i="3"/>
  <c r="G60" i="1" s="1"/>
  <c r="G61" i="1" l="1"/>
  <c r="F35" i="3"/>
  <c r="F35" i="1" s="1"/>
</calcChain>
</file>

<file path=xl/sharedStrings.xml><?xml version="1.0" encoding="utf-8"?>
<sst xmlns="http://schemas.openxmlformats.org/spreadsheetml/2006/main" count="168" uniqueCount="148">
  <si>
    <t>Sand 0-2</t>
  </si>
  <si>
    <t>Sand 0-4</t>
  </si>
  <si>
    <t>=</t>
  </si>
  <si>
    <t>Recipe</t>
  </si>
  <si>
    <t>Agg 8-16</t>
  </si>
  <si>
    <t>Cement</t>
  </si>
  <si>
    <t>Add. Water</t>
  </si>
  <si>
    <t>Reality</t>
  </si>
  <si>
    <t>Water in Aggregates</t>
  </si>
  <si>
    <t>(Recipe)</t>
  </si>
  <si>
    <t>(Reality)</t>
  </si>
  <si>
    <t>total Aggregates</t>
  </si>
  <si>
    <t>Waste of cement</t>
  </si>
  <si>
    <t>Cement price / t</t>
  </si>
  <si>
    <t>per batch</t>
  </si>
  <si>
    <t>per day</t>
  </si>
  <si>
    <t>per week</t>
  </si>
  <si>
    <t>per month</t>
  </si>
  <si>
    <t>per year (40 W)</t>
  </si>
  <si>
    <t>W/C Ratio</t>
  </si>
  <si>
    <t>Enter recipe</t>
  </si>
  <si>
    <t>Enter the number of batches made per day</t>
  </si>
  <si>
    <t>Enter the cost of cement per tonne</t>
  </si>
  <si>
    <t>Enter or adjust moisture levels in materials</t>
  </si>
  <si>
    <t>fig.1</t>
  </si>
  <si>
    <t>Total dry weight</t>
  </si>
  <si>
    <t>Water cement ratio and total dry batch weight will be calculated.</t>
  </si>
  <si>
    <t>see Note 2 *</t>
  </si>
  <si>
    <t>lower part of screen</t>
  </si>
  <si>
    <t>W/C Ratio to Strength</t>
  </si>
  <si>
    <t>Read : Describes impact of moisture variation</t>
  </si>
  <si>
    <t>Download this and other useful tools at :-</t>
  </si>
  <si>
    <t>Batches per day</t>
  </si>
  <si>
    <t>Currency</t>
  </si>
  <si>
    <t>kg of cement are wasted each batch</t>
  </si>
  <si>
    <t>Moisture after error correction</t>
  </si>
  <si>
    <t>time per batch /min</t>
  </si>
  <si>
    <t>hrs per day</t>
  </si>
  <si>
    <t>Enter currency</t>
  </si>
  <si>
    <t>Notes</t>
  </si>
  <si>
    <t>Note 2: The default moisture values (in red) are :- Sand 0-2mm, 6.5%; Sand 0-4mm, 5.5% and Aggregate 8-16mm, 2%. Cement will always be dry, 0%. These represent the actual moisture% of the weighed material. The cement saving calculated by the spreadsheet assumes that no correction or adjustment has been made for moisture. It assumes the full error of 6.5%, 5.5% and 2% respectively. 
In practice some adjustment is usually made, either a manual estimate, or a moisture% taken using less accurate equipment such as capacitive or resistive sensors, analogue microwave systems or an off-line gauge/lab test.
For example, if an estimate of 5% is used for sand 0-2mm and the actual is 6.5%, this would mean that the actual error in practice is only 1.5%. 
To obtain a more realistic measure of the cost saving just enter the ‘difference’ between the estimated and the actual that is applicable to your application.</t>
  </si>
  <si>
    <t>Note 3: All default data was collected from an end user customer conference with about 70 attendees in Germany, 2006.</t>
  </si>
  <si>
    <t>The effects on strength can be seen in fig1., a small change in water/cement ratio has a dramatic effect on strength.</t>
  </si>
  <si>
    <t>Note 4: Spreadsheet design in metric.</t>
  </si>
  <si>
    <t>Dry Weight Calculation</t>
  </si>
  <si>
    <t>Wet Weight Calculation</t>
  </si>
  <si>
    <t>FURTHER INFORMATION IS AVAILABLE FROM THE HYDRONIX WEBSITE</t>
  </si>
  <si>
    <t>Note 1: All calculations are based on dry weight calculations for moisture percentages. See Notes Worksheet.</t>
  </si>
  <si>
    <t>i.e. 100kg weighed wet and dried to 90kg = 90kg dry material and 10kg of water: Moisture% = (10kg/100)*100 = 10.00%</t>
  </si>
  <si>
    <t>i.e. 100kg weighed wet and dried to 90kg = 90kg dry material and 10kg of water: Moisture% = (10kg/90kg)*100 = 11.11%</t>
  </si>
  <si>
    <t>All moisture calculations are based on dry weights, as is concrete industry standard, 100kg @ 10 moisture is not 90kg dry material and 10kg water.</t>
  </si>
  <si>
    <t>By correcting for moisture on-the-fly yield would increase by…</t>
  </si>
  <si>
    <t>Effects on Ready-Mix Producers</t>
  </si>
  <si>
    <t>Too much water in the recipe or mixer means wasted cement and poor quality products</t>
  </si>
  <si>
    <t>Wasted Cement Calculations</t>
  </si>
  <si>
    <t>Note 5: Increasing efficiency of cement (increasing yield) will require the addition of more materials, the cost of materials are not incorporated in this spreadsheet.</t>
  </si>
  <si>
    <t>tonnes per year</t>
  </si>
  <si>
    <t>Effect of a Mixer System / Precast Producers</t>
  </si>
  <si>
    <t>Where colour is used, a consistent yield ensures a consistent and repeatable colour of the product.</t>
  </si>
  <si>
    <t>[OPTIONAL] Batch Calculator, to assist you in calculating the number of batches made per day</t>
  </si>
  <si>
    <r>
      <t xml:space="preserve">Optional </t>
    </r>
    <r>
      <rPr>
        <b/>
        <sz val="10"/>
        <color indexed="14"/>
        <rFont val="Arial"/>
        <family val="2"/>
      </rPr>
      <t>Batch Calculator</t>
    </r>
    <r>
      <rPr>
        <sz val="10"/>
        <rFont val="Arial"/>
        <family val="2"/>
      </rPr>
      <t xml:space="preserve"> may be used</t>
    </r>
  </si>
  <si>
    <t>...batches per day - enter this figure into cell C13</t>
  </si>
  <si>
    <t>www.hydronix.com</t>
  </si>
  <si>
    <t>The value of wasted cement per year is…</t>
  </si>
  <si>
    <t>Using current data…</t>
  </si>
  <si>
    <t>This equates to…</t>
  </si>
  <si>
    <t>% of wasted cement without moisture compensation....</t>
  </si>
  <si>
    <t>Without moisture compensation you are under yielding by…</t>
  </si>
  <si>
    <t>配方</t>
    <phoneticPr fontId="0" type="noConversion"/>
  </si>
  <si>
    <t>乾料總重</t>
    <phoneticPr fontId="0" type="noConversion"/>
  </si>
  <si>
    <r>
      <t>砂</t>
    </r>
    <r>
      <rPr>
        <sz val="10"/>
        <rFont val="Arial"/>
        <family val="2"/>
      </rPr>
      <t xml:space="preserve"> 0-2</t>
    </r>
    <phoneticPr fontId="0" type="noConversion"/>
  </si>
  <si>
    <r>
      <t>砂</t>
    </r>
    <r>
      <rPr>
        <sz val="10"/>
        <rFont val="Arial"/>
        <family val="2"/>
      </rPr>
      <t xml:space="preserve"> 0-4</t>
    </r>
    <phoneticPr fontId="0" type="noConversion"/>
  </si>
  <si>
    <r>
      <t>石</t>
    </r>
    <r>
      <rPr>
        <sz val="10"/>
        <rFont val="Arial"/>
        <family val="2"/>
      </rPr>
      <t xml:space="preserve"> 8-16</t>
    </r>
    <phoneticPr fontId="0" type="noConversion"/>
  </si>
  <si>
    <t>水泥</t>
  </si>
  <si>
    <t>水泥</t>
    <phoneticPr fontId="0" type="noConversion"/>
  </si>
  <si>
    <t>加水</t>
  </si>
  <si>
    <t>加水</t>
    <phoneticPr fontId="0" type="noConversion"/>
  </si>
  <si>
    <r>
      <t>水</t>
    </r>
    <r>
      <rPr>
        <sz val="10"/>
        <rFont val="Arial"/>
        <family val="2"/>
      </rPr>
      <t>/</t>
    </r>
    <r>
      <rPr>
        <sz val="10"/>
        <rFont val="宋体"/>
        <charset val="134"/>
      </rPr>
      <t>水泥比例</t>
    </r>
    <phoneticPr fontId="0" type="noConversion"/>
  </si>
  <si>
    <t>砂 0-2</t>
  </si>
  <si>
    <t>砂 0-4</t>
  </si>
  <si>
    <t>石 8-16</t>
  </si>
  <si>
    <t>每天生產批次量</t>
    <phoneticPr fontId="0" type="noConversion"/>
  </si>
  <si>
    <t>實際</t>
    <phoneticPr fontId="0" type="noConversion"/>
  </si>
  <si>
    <t>經修正後之濕度</t>
    <phoneticPr fontId="0" type="noConversion"/>
  </si>
  <si>
    <r>
      <t>水</t>
    </r>
    <r>
      <rPr>
        <sz val="10"/>
        <color indexed="8"/>
        <rFont val="Arial"/>
        <family val="2"/>
      </rPr>
      <t>/</t>
    </r>
    <r>
      <rPr>
        <sz val="10"/>
        <color indexed="8"/>
        <rFont val="宋体"/>
        <charset val="134"/>
      </rPr>
      <t>水泥比例</t>
    </r>
    <phoneticPr fontId="0" type="noConversion"/>
  </si>
  <si>
    <t>貨幣</t>
    <phoneticPr fontId="0" type="noConversion"/>
  </si>
  <si>
    <t>人民幣</t>
    <phoneticPr fontId="0" type="noConversion"/>
  </si>
  <si>
    <t>輸入配方</t>
    <phoneticPr fontId="0" type="noConversion"/>
  </si>
  <si>
    <r>
      <t>水</t>
    </r>
    <r>
      <rPr>
        <sz val="10"/>
        <rFont val="Arial"/>
        <family val="2"/>
      </rPr>
      <t>/</t>
    </r>
    <r>
      <rPr>
        <sz val="10"/>
        <rFont val="宋体"/>
        <charset val="134"/>
      </rPr>
      <t>水泥比例及乾料總重將自動計算</t>
    </r>
    <phoneticPr fontId="0" type="noConversion"/>
  </si>
  <si>
    <t>輸入每天之生產總批次</t>
    <phoneticPr fontId="0" type="noConversion"/>
  </si>
  <si>
    <t>輸入水每噸泥之價格</t>
    <phoneticPr fontId="0" type="noConversion"/>
  </si>
  <si>
    <t>螢幕下半部份</t>
    <phoneticPr fontId="0" type="noConversion"/>
  </si>
  <si>
    <t>輸入每類骨料之含水百分比</t>
    <phoneticPr fontId="0" type="noConversion"/>
  </si>
  <si>
    <r>
      <t>見備註二</t>
    </r>
    <r>
      <rPr>
        <sz val="10"/>
        <rFont val="Arial"/>
        <family val="2"/>
      </rPr>
      <t>(B</t>
    </r>
    <r>
      <rPr>
        <sz val="10"/>
        <rFont val="Arial"/>
        <family val="2"/>
      </rPr>
      <t>65)</t>
    </r>
    <phoneticPr fontId="0" type="noConversion"/>
  </si>
  <si>
    <t>損耗之水泥量</t>
    <phoneticPr fontId="0" type="noConversion"/>
  </si>
  <si>
    <r>
      <t>水泥價格</t>
    </r>
    <r>
      <rPr>
        <sz val="10"/>
        <rFont val="Arial"/>
        <family val="2"/>
      </rPr>
      <t>/ t</t>
    </r>
    <phoneticPr fontId="0" type="noConversion"/>
  </si>
  <si>
    <r>
      <t>水泥價格</t>
    </r>
    <r>
      <rPr>
        <sz val="10"/>
        <rFont val="Arial"/>
        <family val="2"/>
      </rPr>
      <t xml:space="preserve"> / t</t>
    </r>
    <phoneticPr fontId="0" type="noConversion"/>
  </si>
  <si>
    <t>每批次</t>
    <phoneticPr fontId="0" type="noConversion"/>
  </si>
  <si>
    <t>每天</t>
    <phoneticPr fontId="0" type="noConversion"/>
  </si>
  <si>
    <t>每週</t>
    <phoneticPr fontId="0" type="noConversion"/>
  </si>
  <si>
    <t>每月</t>
    <phoneticPr fontId="0" type="noConversion"/>
  </si>
  <si>
    <r>
      <t>每年</t>
    </r>
    <r>
      <rPr>
        <sz val="10"/>
        <rFont val="Arial"/>
        <family val="2"/>
      </rPr>
      <t xml:space="preserve">(40 </t>
    </r>
    <r>
      <rPr>
        <sz val="10"/>
        <rFont val="宋体"/>
        <charset val="134"/>
      </rPr>
      <t>週</t>
    </r>
    <r>
      <rPr>
        <sz val="10"/>
        <rFont val="Arial"/>
        <family val="2"/>
      </rPr>
      <t>)</t>
    </r>
    <phoneticPr fontId="0" type="noConversion"/>
  </si>
  <si>
    <r>
      <t>輸入貨幣</t>
    </r>
    <r>
      <rPr>
        <b/>
        <sz val="10"/>
        <rFont val="Arial"/>
        <family val="2"/>
      </rPr>
      <t xml:space="preserve"> (</t>
    </r>
    <r>
      <rPr>
        <b/>
        <sz val="10"/>
        <rFont val="宋体"/>
        <charset val="134"/>
      </rPr>
      <t>選項</t>
    </r>
    <r>
      <rPr>
        <b/>
        <sz val="10"/>
        <rFont val="Arial"/>
        <family val="2"/>
      </rPr>
      <t>)</t>
    </r>
    <phoneticPr fontId="0" type="noConversion"/>
  </si>
  <si>
    <r>
      <t>讀取</t>
    </r>
    <r>
      <rPr>
        <b/>
        <sz val="10"/>
        <rFont val="Arial"/>
        <family val="2"/>
      </rPr>
      <t xml:space="preserve"> : </t>
    </r>
    <r>
      <rPr>
        <b/>
        <sz val="10"/>
        <rFont val="宋体"/>
        <charset val="134"/>
      </rPr>
      <t>描述骨料含水量之應響</t>
    </r>
    <phoneticPr fontId="0" type="noConversion"/>
  </si>
  <si>
    <r>
      <t>圖</t>
    </r>
    <r>
      <rPr>
        <b/>
        <i/>
        <sz val="10"/>
        <rFont val="Arial"/>
        <family val="2"/>
      </rPr>
      <t>.1</t>
    </r>
    <phoneticPr fontId="0" type="noConversion"/>
  </si>
  <si>
    <r>
      <t>水</t>
    </r>
    <r>
      <rPr>
        <b/>
        <sz val="10"/>
        <rFont val="Arial"/>
        <family val="2"/>
      </rPr>
      <t>/</t>
    </r>
    <r>
      <rPr>
        <b/>
        <sz val="10"/>
        <rFont val="宋体"/>
        <charset val="134"/>
      </rPr>
      <t>水泥比例</t>
    </r>
    <r>
      <rPr>
        <b/>
        <sz val="10"/>
        <rFont val="Arial"/>
        <family val="2"/>
      </rPr>
      <t xml:space="preserve"> </t>
    </r>
    <r>
      <rPr>
        <b/>
        <sz val="10"/>
        <rFont val="宋体"/>
        <charset val="134"/>
      </rPr>
      <t>對</t>
    </r>
    <r>
      <rPr>
        <b/>
        <sz val="10"/>
        <rFont val="Arial"/>
        <family val="2"/>
      </rPr>
      <t xml:space="preserve"> </t>
    </r>
    <r>
      <rPr>
        <b/>
        <sz val="10"/>
        <rFont val="宋体"/>
        <charset val="134"/>
      </rPr>
      <t>強度</t>
    </r>
    <phoneticPr fontId="0" type="noConversion"/>
  </si>
  <si>
    <r>
      <t>[</t>
    </r>
    <r>
      <rPr>
        <b/>
        <sz val="10"/>
        <rFont val="宋体"/>
        <charset val="134"/>
      </rPr>
      <t>選項</t>
    </r>
    <r>
      <rPr>
        <b/>
        <sz val="10"/>
        <rFont val="Arial"/>
        <family val="2"/>
      </rPr>
      <t xml:space="preserve">] </t>
    </r>
    <r>
      <rPr>
        <b/>
        <sz val="10"/>
        <rFont val="宋体"/>
        <charset val="134"/>
      </rPr>
      <t>批次計數器</t>
    </r>
    <r>
      <rPr>
        <b/>
        <sz val="10"/>
        <rFont val="Arial"/>
        <family val="2"/>
      </rPr>
      <t>,</t>
    </r>
    <r>
      <rPr>
        <b/>
        <sz val="10"/>
        <rFont val="宋体"/>
        <charset val="134"/>
      </rPr>
      <t>用以計算每天之批次量</t>
    </r>
    <phoneticPr fontId="0" type="noConversion"/>
  </si>
  <si>
    <r>
      <t>每批次生產時間</t>
    </r>
    <r>
      <rPr>
        <sz val="10"/>
        <rFont val="Arial"/>
        <family val="2"/>
      </rPr>
      <t xml:space="preserve"> /</t>
    </r>
    <r>
      <rPr>
        <sz val="10"/>
        <rFont val="宋体"/>
        <charset val="134"/>
      </rPr>
      <t>分</t>
    </r>
    <phoneticPr fontId="0" type="noConversion"/>
  </si>
  <si>
    <t>每天工作時間</t>
    <phoneticPr fontId="0" type="noConversion"/>
  </si>
  <si>
    <r>
      <t>…</t>
    </r>
    <r>
      <rPr>
        <b/>
        <sz val="10"/>
        <color indexed="14"/>
        <rFont val="宋体"/>
        <charset val="134"/>
      </rPr>
      <t>每天生產批次量</t>
    </r>
    <r>
      <rPr>
        <b/>
        <sz val="10"/>
        <color indexed="14"/>
        <rFont val="Arial"/>
        <family val="2"/>
      </rPr>
      <t xml:space="preserve"> - </t>
    </r>
    <r>
      <rPr>
        <b/>
        <sz val="10"/>
        <color indexed="14"/>
        <rFont val="宋体"/>
        <charset val="134"/>
      </rPr>
      <t>在</t>
    </r>
    <r>
      <rPr>
        <b/>
        <sz val="10"/>
        <color indexed="14"/>
        <rFont val="Arial"/>
        <family val="2"/>
      </rPr>
      <t xml:space="preserve"> C13 </t>
    </r>
    <r>
      <rPr>
        <b/>
        <sz val="10"/>
        <color indexed="14"/>
        <rFont val="宋体"/>
        <charset val="134"/>
      </rPr>
      <t>欄輸入之數據</t>
    </r>
    <phoneticPr fontId="0" type="noConversion"/>
  </si>
  <si>
    <r>
      <t>使用相同之資料</t>
    </r>
    <r>
      <rPr>
        <sz val="10"/>
        <rFont val="Arial"/>
        <family val="2"/>
      </rPr>
      <t>:-</t>
    </r>
    <phoneticPr fontId="0" type="noConversion"/>
  </si>
  <si>
    <r>
      <t xml:space="preserve">kg </t>
    </r>
    <r>
      <rPr>
        <sz val="10"/>
        <rFont val="宋体"/>
        <charset val="134"/>
      </rPr>
      <t>之水泥在每一批次中損耗</t>
    </r>
    <phoneticPr fontId="0" type="noConversion"/>
  </si>
  <si>
    <r>
      <t>相等於</t>
    </r>
    <r>
      <rPr>
        <sz val="10"/>
        <rFont val="Arial"/>
        <family val="2"/>
      </rPr>
      <t>:-</t>
    </r>
    <phoneticPr fontId="0" type="noConversion"/>
  </si>
  <si>
    <r>
      <t>t</t>
    </r>
    <r>
      <rPr>
        <sz val="10"/>
        <rFont val="Arial"/>
        <family val="2"/>
      </rPr>
      <t>/</t>
    </r>
    <r>
      <rPr>
        <sz val="10"/>
        <rFont val="宋体"/>
        <charset val="134"/>
      </rPr>
      <t>年</t>
    </r>
    <phoneticPr fontId="0" type="noConversion"/>
  </si>
  <si>
    <r>
      <t>每件損耗水泥之價值</t>
    </r>
    <r>
      <rPr>
        <sz val="10"/>
        <rFont val="Arial"/>
        <family val="2"/>
      </rPr>
      <t>:-</t>
    </r>
    <phoneticPr fontId="0" type="noConversion"/>
  </si>
  <si>
    <r>
      <t>沒有濕度補償時水泥損耗百分比</t>
    </r>
    <r>
      <rPr>
        <sz val="10"/>
        <rFont val="Arial"/>
        <family val="2"/>
      </rPr>
      <t>:-</t>
    </r>
    <phoneticPr fontId="0" type="noConversion"/>
  </si>
  <si>
    <r>
      <t>沒有濕度補償時低輸出量之百分比</t>
    </r>
    <r>
      <rPr>
        <sz val="10"/>
        <rFont val="Arial"/>
        <family val="2"/>
      </rPr>
      <t>:-</t>
    </r>
    <phoneticPr fontId="0" type="noConversion"/>
  </si>
  <si>
    <r>
      <t>(</t>
    </r>
    <r>
      <rPr>
        <sz val="10"/>
        <rFont val="宋体"/>
        <charset val="134"/>
      </rPr>
      <t>每批次</t>
    </r>
    <r>
      <rPr>
        <sz val="10"/>
        <rFont val="Arial"/>
        <family val="2"/>
      </rPr>
      <t>)</t>
    </r>
    <phoneticPr fontId="0" type="noConversion"/>
  </si>
  <si>
    <t>對攪拌系統或預製件生產之影響</t>
    <phoneticPr fontId="0" type="noConversion"/>
  </si>
  <si>
    <t>商品混凝土廠之效益</t>
    <phoneticPr fontId="0" type="noConversion"/>
  </si>
  <si>
    <t>計算水泥之損耗</t>
    <phoneticPr fontId="0" type="noConversion"/>
  </si>
  <si>
    <t>total Aggregates</t>
    <phoneticPr fontId="11" type="noConversion"/>
  </si>
  <si>
    <t>總骨料量</t>
  </si>
  <si>
    <t>總骨料量</t>
    <phoneticPr fontId="0" type="noConversion"/>
  </si>
  <si>
    <t>水泥損耗百分比</t>
    <phoneticPr fontId="11" type="noConversion"/>
  </si>
  <si>
    <r>
      <t>(</t>
    </r>
    <r>
      <rPr>
        <sz val="10"/>
        <rFont val="細明體"/>
        <family val="3"/>
        <charset val="136"/>
      </rPr>
      <t>配方量</t>
    </r>
    <r>
      <rPr>
        <sz val="10"/>
        <rFont val="Arial"/>
        <family val="2"/>
      </rPr>
      <t>)</t>
    </r>
    <phoneticPr fontId="0" type="noConversion"/>
  </si>
  <si>
    <r>
      <t>(</t>
    </r>
    <r>
      <rPr>
        <sz val="10"/>
        <rFont val="細明體"/>
        <family val="3"/>
        <charset val="136"/>
      </rPr>
      <t>實際量</t>
    </r>
    <r>
      <rPr>
        <sz val="10"/>
        <rFont val="Arial"/>
        <family val="2"/>
      </rPr>
      <t>)</t>
    </r>
    <phoneticPr fontId="0" type="noConversion"/>
  </si>
  <si>
    <t>每批次之損耗</t>
    <phoneticPr fontId="11" type="noConversion"/>
  </si>
  <si>
    <r>
      <t>註</t>
    </r>
    <r>
      <rPr>
        <sz val="10"/>
        <rFont val="Arial"/>
        <family val="2"/>
      </rPr>
      <t xml:space="preserve"> 4: </t>
    </r>
    <r>
      <rPr>
        <sz val="10"/>
        <rFont val="細明體"/>
        <family val="3"/>
        <charset val="136"/>
      </rPr>
      <t>試算表以公際單位設計</t>
    </r>
    <r>
      <rPr>
        <sz val="10"/>
        <rFont val="Arial"/>
        <family val="2"/>
      </rPr>
      <t>.</t>
    </r>
    <phoneticPr fontId="0" type="noConversion"/>
  </si>
  <si>
    <r>
      <t>註</t>
    </r>
    <r>
      <rPr>
        <sz val="10"/>
        <rFont val="Arial"/>
        <family val="2"/>
      </rPr>
      <t xml:space="preserve"> 5: </t>
    </r>
    <r>
      <rPr>
        <sz val="10"/>
        <rFont val="細明體"/>
        <family val="3"/>
        <charset val="136"/>
      </rPr>
      <t>增加水泥之效益</t>
    </r>
    <r>
      <rPr>
        <sz val="10"/>
        <rFont val="Arial"/>
        <family val="2"/>
      </rPr>
      <t>(</t>
    </r>
    <r>
      <rPr>
        <sz val="10"/>
        <rFont val="細明體"/>
        <family val="3"/>
        <charset val="136"/>
      </rPr>
      <t>增加輸出量</t>
    </r>
    <r>
      <rPr>
        <sz val="10"/>
        <rFont val="Arial"/>
        <family val="2"/>
      </rPr>
      <t>)</t>
    </r>
    <r>
      <rPr>
        <sz val="10"/>
        <rFont val="細明體"/>
        <family val="3"/>
        <charset val="136"/>
      </rPr>
      <t>須增加骨料</t>
    </r>
    <r>
      <rPr>
        <sz val="10"/>
        <rFont val="Arial"/>
        <family val="2"/>
      </rPr>
      <t xml:space="preserve">, </t>
    </r>
    <r>
      <rPr>
        <sz val="10"/>
        <rFont val="細明體"/>
        <family val="3"/>
        <charset val="136"/>
      </rPr>
      <t>而增加骨料之費用沒有在此試算表中列出</t>
    </r>
    <r>
      <rPr>
        <sz val="10"/>
        <rFont val="Arial"/>
        <family val="2"/>
      </rPr>
      <t>.</t>
    </r>
    <phoneticPr fontId="0" type="noConversion"/>
  </si>
  <si>
    <r>
      <t>註</t>
    </r>
    <r>
      <rPr>
        <sz val="10"/>
        <rFont val="Arial"/>
        <family val="2"/>
      </rPr>
      <t xml:space="preserve"> 3: </t>
    </r>
    <r>
      <rPr>
        <sz val="10"/>
        <rFont val="細明體"/>
        <family val="3"/>
        <charset val="136"/>
      </rPr>
      <t>以上數據由最終用戶於</t>
    </r>
    <r>
      <rPr>
        <sz val="10"/>
        <rFont val="Arial"/>
        <family val="2"/>
      </rPr>
      <t>2006</t>
    </r>
    <r>
      <rPr>
        <sz val="10"/>
        <rFont val="細明體"/>
        <family val="3"/>
        <charset val="136"/>
      </rPr>
      <t>年舉辦有</t>
    </r>
    <r>
      <rPr>
        <sz val="10"/>
        <rFont val="Arial"/>
        <family val="2"/>
      </rPr>
      <t>70</t>
    </r>
    <r>
      <rPr>
        <sz val="10"/>
        <rFont val="細明體"/>
        <family val="3"/>
        <charset val="136"/>
      </rPr>
      <t>名出席者之會議中提供</t>
    </r>
    <r>
      <rPr>
        <sz val="10"/>
        <rFont val="Arial"/>
        <family val="2"/>
      </rPr>
      <t>.</t>
    </r>
    <phoneticPr fontId="0" type="noConversion"/>
  </si>
  <si>
    <r>
      <t>註</t>
    </r>
    <r>
      <rPr>
        <sz val="10"/>
        <rFont val="Arial"/>
        <family val="2"/>
      </rPr>
      <t xml:space="preserve"> 1: </t>
    </r>
    <r>
      <rPr>
        <sz val="10"/>
        <rFont val="細明體"/>
        <family val="3"/>
        <charset val="136"/>
      </rPr>
      <t>所有計算基於乾料及其濕度</t>
    </r>
    <r>
      <rPr>
        <sz val="10"/>
        <rFont val="Arial"/>
        <family val="2"/>
      </rPr>
      <t xml:space="preserve">. </t>
    </r>
    <r>
      <rPr>
        <sz val="10"/>
        <rFont val="細明體"/>
        <family val="3"/>
        <charset val="136"/>
      </rPr>
      <t>見試算表上之備註</t>
    </r>
    <r>
      <rPr>
        <sz val="10"/>
        <rFont val="Arial"/>
        <family val="2"/>
      </rPr>
      <t>.</t>
    </r>
    <phoneticPr fontId="0" type="noConversion"/>
  </si>
  <si>
    <r>
      <t>註</t>
    </r>
    <r>
      <rPr>
        <sz val="10"/>
        <rFont val="Arial"/>
        <family val="2"/>
      </rPr>
      <t xml:space="preserve"> 2: </t>
    </r>
    <r>
      <rPr>
        <sz val="10"/>
        <rFont val="細明體"/>
        <family val="3"/>
        <charset val="136"/>
      </rPr>
      <t>預設之濕度</t>
    </r>
    <r>
      <rPr>
        <sz val="10"/>
        <rFont val="Arial"/>
        <family val="2"/>
      </rPr>
      <t>(</t>
    </r>
    <r>
      <rPr>
        <sz val="10"/>
        <rFont val="細明體"/>
        <family val="3"/>
        <charset val="136"/>
      </rPr>
      <t>紅色部份</t>
    </r>
    <r>
      <rPr>
        <sz val="10"/>
        <rFont val="Arial"/>
        <family val="2"/>
      </rPr>
      <t>)</t>
    </r>
    <r>
      <rPr>
        <sz val="10"/>
        <rFont val="細明體"/>
        <family val="3"/>
        <charset val="136"/>
      </rPr>
      <t>為</t>
    </r>
    <r>
      <rPr>
        <sz val="10"/>
        <rFont val="Arial"/>
        <family val="2"/>
      </rPr>
      <t xml:space="preserve">:- </t>
    </r>
    <r>
      <rPr>
        <sz val="10"/>
        <rFont val="細明體"/>
        <family val="3"/>
        <charset val="136"/>
      </rPr>
      <t>砂</t>
    </r>
    <r>
      <rPr>
        <sz val="10"/>
        <rFont val="Arial"/>
        <family val="2"/>
      </rPr>
      <t xml:space="preserve"> 0-2mm, 6.5%; </t>
    </r>
    <r>
      <rPr>
        <sz val="10"/>
        <rFont val="細明體"/>
        <family val="3"/>
        <charset val="136"/>
      </rPr>
      <t>砂</t>
    </r>
    <r>
      <rPr>
        <sz val="10"/>
        <rFont val="Arial"/>
        <family val="2"/>
      </rPr>
      <t xml:space="preserve"> 0-4mm, 5.5% </t>
    </r>
    <r>
      <rPr>
        <sz val="10"/>
        <rFont val="細明體"/>
        <family val="3"/>
        <charset val="136"/>
      </rPr>
      <t>及</t>
    </r>
    <r>
      <rPr>
        <sz val="10"/>
        <rFont val="Arial"/>
        <family val="2"/>
      </rPr>
      <t xml:space="preserve"> </t>
    </r>
    <r>
      <rPr>
        <sz val="10"/>
        <rFont val="細明體"/>
        <family val="3"/>
        <charset val="136"/>
      </rPr>
      <t>石</t>
    </r>
    <r>
      <rPr>
        <sz val="10"/>
        <rFont val="Arial"/>
        <family val="2"/>
      </rPr>
      <t xml:space="preserve"> 8-16mm, 2%. </t>
    </r>
    <r>
      <rPr>
        <sz val="10"/>
        <rFont val="細明體"/>
        <family val="3"/>
        <charset val="136"/>
      </rPr>
      <t>水泥永遠為乾料</t>
    </r>
    <r>
      <rPr>
        <sz val="10"/>
        <rFont val="Arial"/>
        <family val="2"/>
      </rPr>
      <t xml:space="preserve">, 0%. </t>
    </r>
    <r>
      <rPr>
        <sz val="10"/>
        <rFont val="細明體"/>
        <family val="3"/>
        <charset val="136"/>
      </rPr>
      <t>以上代表在被稱重物料中之實際含水百分比</t>
    </r>
    <r>
      <rPr>
        <sz val="10"/>
        <rFont val="Arial"/>
        <family val="2"/>
      </rPr>
      <t>.</t>
    </r>
    <r>
      <rPr>
        <sz val="10"/>
        <rFont val="Arial"/>
        <family val="2"/>
      </rPr>
      <t xml:space="preserve"> </t>
    </r>
    <r>
      <rPr>
        <sz val="10"/>
        <rFont val="細明體"/>
        <family val="3"/>
        <charset val="136"/>
      </rPr>
      <t>試算表計算節省水泥時</t>
    </r>
    <r>
      <rPr>
        <sz val="10"/>
        <rFont val="Arial"/>
        <family val="2"/>
      </rPr>
      <t xml:space="preserve">, </t>
    </r>
    <r>
      <rPr>
        <sz val="10"/>
        <rFont val="細明體"/>
        <family val="3"/>
        <charset val="136"/>
      </rPr>
      <t>假設沒有對骨料進行濕度補償之計算</t>
    </r>
    <r>
      <rPr>
        <sz val="10"/>
        <rFont val="Arial"/>
        <family val="2"/>
      </rPr>
      <t xml:space="preserve">. </t>
    </r>
    <r>
      <rPr>
        <sz val="10"/>
        <rFont val="Arial"/>
        <family val="2"/>
      </rPr>
      <t xml:space="preserve"> </t>
    </r>
    <r>
      <rPr>
        <sz val="10"/>
        <rFont val="細明體"/>
        <family val="3"/>
        <charset val="136"/>
      </rPr>
      <t>只假設最大之誤差分別為</t>
    </r>
    <r>
      <rPr>
        <sz val="10"/>
        <rFont val="Arial"/>
        <family val="2"/>
      </rPr>
      <t xml:space="preserve"> 6.5%, 5.5% </t>
    </r>
    <r>
      <rPr>
        <sz val="10"/>
        <rFont val="細明體"/>
        <family val="3"/>
        <charset val="136"/>
      </rPr>
      <t>及</t>
    </r>
    <r>
      <rPr>
        <sz val="10"/>
        <rFont val="Arial"/>
        <family val="2"/>
      </rPr>
      <t xml:space="preserve"> 2%. 
</t>
    </r>
    <r>
      <rPr>
        <sz val="10"/>
        <rFont val="細明體"/>
        <family val="3"/>
        <charset val="136"/>
      </rPr>
      <t>在實際操作時一般皆有作修正</t>
    </r>
    <r>
      <rPr>
        <sz val="10"/>
        <rFont val="Arial"/>
        <family val="2"/>
      </rPr>
      <t>,</t>
    </r>
    <r>
      <rPr>
        <sz val="10"/>
        <rFont val="細明體"/>
        <family val="3"/>
        <charset val="136"/>
      </rPr>
      <t>如估量</t>
    </r>
    <r>
      <rPr>
        <sz val="10"/>
        <rFont val="Arial"/>
        <family val="2"/>
      </rPr>
      <t xml:space="preserve"> </t>
    </r>
    <r>
      <rPr>
        <sz val="10"/>
        <rFont val="細明體"/>
        <family val="3"/>
        <charset val="136"/>
      </rPr>
      <t>或</t>
    </r>
    <r>
      <rPr>
        <sz val="10"/>
        <rFont val="Arial"/>
        <family val="2"/>
      </rPr>
      <t xml:space="preserve"> </t>
    </r>
    <r>
      <rPr>
        <sz val="10"/>
        <rFont val="細明體"/>
        <family val="3"/>
        <charset val="136"/>
      </rPr>
      <t>以其他較不精確之設備測量</t>
    </r>
    <r>
      <rPr>
        <sz val="10"/>
        <rFont val="Arial"/>
        <family val="2"/>
      </rPr>
      <t xml:space="preserve">, </t>
    </r>
    <r>
      <rPr>
        <sz val="10"/>
        <rFont val="細明體"/>
        <family val="3"/>
        <charset val="136"/>
      </rPr>
      <t>如電容式</t>
    </r>
    <r>
      <rPr>
        <sz val="10"/>
        <rFont val="Arial"/>
        <family val="2"/>
      </rPr>
      <t xml:space="preserve">, </t>
    </r>
    <r>
      <rPr>
        <sz val="10"/>
        <rFont val="細明體"/>
        <family val="3"/>
        <charset val="136"/>
      </rPr>
      <t>電阻式</t>
    </r>
    <r>
      <rPr>
        <sz val="10"/>
        <rFont val="Arial"/>
        <family val="2"/>
      </rPr>
      <t xml:space="preserve">, </t>
    </r>
    <r>
      <rPr>
        <sz val="10"/>
        <rFont val="細明體"/>
        <family val="3"/>
        <charset val="136"/>
      </rPr>
      <t>模擬式微波</t>
    </r>
    <r>
      <rPr>
        <sz val="10"/>
        <rFont val="Arial"/>
        <family val="2"/>
      </rPr>
      <t xml:space="preserve">, </t>
    </r>
    <r>
      <rPr>
        <sz val="10"/>
        <rFont val="細明體"/>
        <family val="3"/>
        <charset val="136"/>
      </rPr>
      <t>非在線式設備</t>
    </r>
    <r>
      <rPr>
        <sz val="10"/>
        <rFont val="Arial"/>
        <family val="2"/>
      </rPr>
      <t xml:space="preserve"> </t>
    </r>
    <r>
      <rPr>
        <sz val="10"/>
        <rFont val="細明體"/>
        <family val="3"/>
        <charset val="136"/>
      </rPr>
      <t>或</t>
    </r>
    <r>
      <rPr>
        <sz val="10"/>
        <rFont val="Arial"/>
        <family val="2"/>
      </rPr>
      <t xml:space="preserve"> </t>
    </r>
    <r>
      <rPr>
        <sz val="10"/>
        <rFont val="細明體"/>
        <family val="3"/>
        <charset val="136"/>
      </rPr>
      <t>實驗室測量</t>
    </r>
    <r>
      <rPr>
        <sz val="10"/>
        <rFont val="Arial"/>
        <family val="2"/>
      </rPr>
      <t xml:space="preserve">. </t>
    </r>
    <r>
      <rPr>
        <sz val="10"/>
        <rFont val="Arial"/>
        <family val="2"/>
      </rPr>
      <t xml:space="preserve">
</t>
    </r>
    <r>
      <rPr>
        <sz val="10"/>
        <rFont val="細明體"/>
        <family val="3"/>
        <charset val="136"/>
      </rPr>
      <t>例</t>
    </r>
    <r>
      <rPr>
        <sz val="10"/>
        <rFont val="Arial"/>
        <family val="2"/>
      </rPr>
      <t xml:space="preserve">, </t>
    </r>
    <r>
      <rPr>
        <sz val="10"/>
        <rFont val="Arial"/>
        <family val="2"/>
      </rPr>
      <t xml:space="preserve"> </t>
    </r>
    <r>
      <rPr>
        <sz val="10"/>
        <rFont val="細明體"/>
        <family val="3"/>
        <charset val="136"/>
      </rPr>
      <t>如砂</t>
    </r>
    <r>
      <rPr>
        <sz val="10"/>
        <rFont val="Arial"/>
        <family val="2"/>
      </rPr>
      <t xml:space="preserve"> 0-2mm </t>
    </r>
    <r>
      <rPr>
        <sz val="10"/>
        <rFont val="細明體"/>
        <family val="3"/>
        <charset val="136"/>
      </rPr>
      <t>以估量</t>
    </r>
    <r>
      <rPr>
        <sz val="10"/>
        <rFont val="Arial"/>
        <family val="2"/>
      </rPr>
      <t xml:space="preserve"> 5% </t>
    </r>
    <r>
      <rPr>
        <sz val="10"/>
        <rFont val="細明體"/>
        <family val="3"/>
        <charset val="136"/>
      </rPr>
      <t>替代真實數據</t>
    </r>
    <r>
      <rPr>
        <sz val="10"/>
        <rFont val="Arial"/>
        <family val="2"/>
      </rPr>
      <t xml:space="preserve"> </t>
    </r>
    <r>
      <rPr>
        <sz val="10"/>
        <rFont val="Arial"/>
        <family val="2"/>
      </rPr>
      <t xml:space="preserve">6.5%, </t>
    </r>
    <r>
      <rPr>
        <sz val="10"/>
        <rFont val="細明體"/>
        <family val="3"/>
        <charset val="136"/>
      </rPr>
      <t>即其相差僅為</t>
    </r>
    <r>
      <rPr>
        <sz val="10"/>
        <rFont val="Arial"/>
        <family val="2"/>
      </rPr>
      <t xml:space="preserve"> </t>
    </r>
    <r>
      <rPr>
        <sz val="10"/>
        <rFont val="Arial"/>
        <family val="2"/>
      </rPr>
      <t xml:space="preserve">1.5%. 
</t>
    </r>
    <r>
      <rPr>
        <sz val="10"/>
        <rFont val="細明體"/>
        <family val="3"/>
        <charset val="136"/>
      </rPr>
      <t>要得出節省水泥結果</t>
    </r>
    <r>
      <rPr>
        <sz val="10"/>
        <rFont val="Arial"/>
        <family val="2"/>
      </rPr>
      <t xml:space="preserve">, </t>
    </r>
    <r>
      <rPr>
        <sz val="10"/>
        <rFont val="細明體"/>
        <family val="3"/>
        <charset val="136"/>
      </rPr>
      <t>可以不同之濕度值輸入以顯示估量及實際濕度所得出之分別</t>
    </r>
    <r>
      <rPr>
        <sz val="10"/>
        <rFont val="Arial"/>
        <family val="2"/>
      </rPr>
      <t>.</t>
    </r>
    <phoneticPr fontId="0" type="noConversion"/>
  </si>
  <si>
    <t>骨料內之含水量</t>
    <phoneticPr fontId="0" type="noConversion"/>
  </si>
  <si>
    <r>
      <t>選項</t>
    </r>
    <r>
      <rPr>
        <sz val="10"/>
        <rFont val="Arial"/>
        <family val="2"/>
      </rPr>
      <t xml:space="preserve"> </t>
    </r>
    <r>
      <rPr>
        <b/>
        <sz val="10"/>
        <color indexed="14"/>
        <rFont val="宋体"/>
        <charset val="134"/>
      </rPr>
      <t>批次計數機</t>
    </r>
    <r>
      <rPr>
        <sz val="10"/>
        <rFont val="Arial"/>
        <family val="2"/>
      </rPr>
      <t xml:space="preserve"> </t>
    </r>
    <r>
      <rPr>
        <sz val="10"/>
        <rFont val="宋体"/>
        <charset val="134"/>
      </rPr>
      <t>可使用</t>
    </r>
    <phoneticPr fontId="0" type="noConversion"/>
  </si>
  <si>
    <t>在配方或攪拌機內加入太多水即浪費水泥及產品質量下降</t>
    <phoneticPr fontId="0" type="noConversion"/>
  </si>
  <si>
    <r>
      <t>圖</t>
    </r>
    <r>
      <rPr>
        <sz val="10"/>
        <rFont val="Arial"/>
        <family val="2"/>
      </rPr>
      <t>1</t>
    </r>
    <r>
      <rPr>
        <sz val="10"/>
        <rFont val="宋体"/>
        <charset val="134"/>
      </rPr>
      <t>為水</t>
    </r>
    <r>
      <rPr>
        <sz val="10"/>
        <rFont val="Arial"/>
        <family val="2"/>
      </rPr>
      <t>/</t>
    </r>
    <r>
      <rPr>
        <sz val="10"/>
        <rFont val="宋体"/>
        <charset val="134"/>
      </rPr>
      <t>水泥比例對強度之分佈圖</t>
    </r>
    <r>
      <rPr>
        <sz val="10"/>
        <rFont val="Arial"/>
        <family val="2"/>
      </rPr>
      <t xml:space="preserve">, </t>
    </r>
    <r>
      <rPr>
        <sz val="10"/>
        <rFont val="宋体"/>
        <charset val="134"/>
      </rPr>
      <t>水</t>
    </r>
    <r>
      <rPr>
        <sz val="10"/>
        <rFont val="Arial"/>
        <family val="2"/>
      </rPr>
      <t>/</t>
    </r>
    <r>
      <rPr>
        <sz val="10"/>
        <rFont val="宋体"/>
        <charset val="134"/>
      </rPr>
      <t>水泥比例之些微之變化對強度有極大之改變</t>
    </r>
    <r>
      <rPr>
        <sz val="10"/>
        <rFont val="Arial"/>
        <family val="2"/>
      </rPr>
      <t>.</t>
    </r>
    <phoneticPr fontId="0" type="noConversion"/>
  </si>
  <si>
    <r>
      <t>對濕度進行實時補償</t>
    </r>
    <r>
      <rPr>
        <sz val="10"/>
        <rFont val="Arial"/>
        <family val="2"/>
      </rPr>
      <t xml:space="preserve">, </t>
    </r>
    <r>
      <rPr>
        <sz val="10"/>
        <rFont val="宋体"/>
        <charset val="134"/>
      </rPr>
      <t>每批次容量輸出須增加</t>
    </r>
    <r>
      <rPr>
        <sz val="10"/>
        <rFont val="Arial"/>
        <family val="2"/>
      </rPr>
      <t>:-</t>
    </r>
    <phoneticPr fontId="0" type="noConversion"/>
  </si>
  <si>
    <r>
      <t>如使用顏色染料</t>
    </r>
    <r>
      <rPr>
        <sz val="10"/>
        <rFont val="Arial"/>
        <family val="2"/>
      </rPr>
      <t xml:space="preserve">, </t>
    </r>
    <r>
      <rPr>
        <sz val="10"/>
        <rFont val="細明體"/>
        <family val="3"/>
        <charset val="136"/>
      </rPr>
      <t>並可達至一致之輸出及色澤一致</t>
    </r>
    <r>
      <rPr>
        <sz val="10"/>
        <rFont val="Arial"/>
        <family val="2"/>
      </rPr>
      <t>.</t>
    </r>
    <phoneticPr fontId="0" type="noConversion"/>
  </si>
  <si>
    <t>SAVINGS to be made by using the Hydro-Probe</t>
  </si>
  <si>
    <t>Precast producers may achieve the correct w/c ratio and consistency (workability) using a the Hydro-Control mixer system but require Hydro-Probe sensors measuring in the weighed materials to maximise the yield for the amount of cement used. Ready-mix producers can maintain quality and maximise yield using the Hydro-Probe sensors in the weighed materials.</t>
  </si>
  <si>
    <t>Ready-Mix producers will lose money on cement (under yield) OR be selling substandard product. Hydro-Probe will save money.</t>
  </si>
  <si>
    <t>This also works for over-compensation of water. For example:- In order to ensure that the concrete remains within specification some plants (without accurate moisture measurement) have to over-compensate for water in the materials (overweighing the materials and adding too much cement to ensure a minimum yield and a minimum strength). One such site was found to be using a fixed moisture correction of 8% for the 0-2mm sand. In practice the sand moisture% was around 6.8%. In this case 1.2% difference could be entered in to the spreadsheet to calculate the cement over use-age.
In practice a Hydronix Hydro-Probe should be calibrated to within +/-0.2% moisture. In many cases the sensors are more reliable, repeatable and accurate than the equipment used to calibrate them.</t>
  </si>
  <si>
    <r>
      <t>使用</t>
    </r>
    <r>
      <rPr>
        <b/>
        <sz val="10"/>
        <rFont val="Arial"/>
        <family val="2"/>
      </rPr>
      <t xml:space="preserve"> Hydro-Probe </t>
    </r>
    <r>
      <rPr>
        <b/>
        <sz val="10"/>
        <rFont val="宋体"/>
        <charset val="134"/>
      </rPr>
      <t>可有效地節省金錢</t>
    </r>
  </si>
  <si>
    <r>
      <t>預製件生產廠可以安裝</t>
    </r>
    <r>
      <rPr>
        <sz val="10"/>
        <rFont val="Arial"/>
        <family val="2"/>
      </rPr>
      <t xml:space="preserve">Hydro-Control </t>
    </r>
    <r>
      <rPr>
        <sz val="10"/>
        <rFont val="細明體"/>
        <family val="3"/>
        <charset val="136"/>
      </rPr>
      <t>之攪拌系統達至水</t>
    </r>
    <r>
      <rPr>
        <sz val="10"/>
        <rFont val="Arial"/>
        <family val="2"/>
      </rPr>
      <t>/</t>
    </r>
    <r>
      <rPr>
        <sz val="10"/>
        <rFont val="細明體"/>
        <family val="3"/>
        <charset val="136"/>
      </rPr>
      <t>水泥比例正確及一致</t>
    </r>
    <r>
      <rPr>
        <sz val="10"/>
        <rFont val="Arial"/>
        <family val="2"/>
      </rPr>
      <t xml:space="preserve">.  </t>
    </r>
    <r>
      <rPr>
        <sz val="10"/>
        <rFont val="細明體"/>
        <family val="3"/>
        <charset val="136"/>
      </rPr>
      <t>但亦須使用</t>
    </r>
    <r>
      <rPr>
        <sz val="10"/>
        <rFont val="Arial"/>
        <family val="2"/>
      </rPr>
      <t xml:space="preserve"> Hydro-Probe </t>
    </r>
    <r>
      <rPr>
        <sz val="10"/>
        <rFont val="細明體"/>
        <family val="3"/>
        <charset val="136"/>
      </rPr>
      <t>量度所稱重之骨料以達至最大之輸出及盡用水泥之效益</t>
    </r>
    <r>
      <rPr>
        <sz val="10"/>
        <rFont val="Arial"/>
        <family val="2"/>
      </rPr>
      <t xml:space="preserve">. </t>
    </r>
    <r>
      <rPr>
        <sz val="10"/>
        <rFont val="細明體"/>
        <family val="3"/>
        <charset val="136"/>
      </rPr>
      <t>商品混凝土廠亦可使用</t>
    </r>
    <r>
      <rPr>
        <sz val="10"/>
        <rFont val="Arial"/>
        <family val="2"/>
      </rPr>
      <t xml:space="preserve">Hydro-Probe  </t>
    </r>
    <r>
      <rPr>
        <sz val="10"/>
        <rFont val="細明體"/>
        <family val="3"/>
        <charset val="136"/>
      </rPr>
      <t>量度所稱重骨料之濕度</t>
    </r>
    <r>
      <rPr>
        <sz val="10"/>
        <rFont val="Arial"/>
        <family val="2"/>
      </rPr>
      <t xml:space="preserve">, </t>
    </r>
    <r>
      <rPr>
        <sz val="10"/>
        <rFont val="細明體"/>
        <family val="3"/>
        <charset val="136"/>
      </rPr>
      <t>以維持質量及達至最大之輸出</t>
    </r>
    <r>
      <rPr>
        <sz val="10"/>
        <rFont val="Arial"/>
        <family val="2"/>
      </rPr>
      <t>.</t>
    </r>
  </si>
  <si>
    <r>
      <t>商品混凝土廠將因低輸出而在水泥方面損失金錢</t>
    </r>
    <r>
      <rPr>
        <sz val="10"/>
        <rFont val="Arial"/>
        <family val="2"/>
      </rPr>
      <t xml:space="preserve"> </t>
    </r>
    <r>
      <rPr>
        <sz val="10"/>
        <rFont val="細明體"/>
        <family val="3"/>
        <charset val="136"/>
      </rPr>
      <t>或</t>
    </r>
    <r>
      <rPr>
        <sz val="10"/>
        <rFont val="Arial"/>
        <family val="2"/>
      </rPr>
      <t xml:space="preserve"> </t>
    </r>
    <r>
      <rPr>
        <sz val="10"/>
        <rFont val="細明體"/>
        <family val="3"/>
        <charset val="136"/>
      </rPr>
      <t>售賣低水準之產品</t>
    </r>
    <r>
      <rPr>
        <sz val="10"/>
        <rFont val="Arial"/>
        <family val="2"/>
      </rPr>
      <t xml:space="preserve">.  </t>
    </r>
    <r>
      <rPr>
        <sz val="10"/>
        <rFont val="細明體"/>
        <family val="3"/>
        <charset val="136"/>
      </rPr>
      <t>使用</t>
    </r>
    <r>
      <rPr>
        <sz val="10"/>
        <rFont val="Arial"/>
        <family val="2"/>
      </rPr>
      <t xml:space="preserve"> Hydro-Probe  </t>
    </r>
    <r>
      <rPr>
        <sz val="10"/>
        <rFont val="細明體"/>
        <family val="3"/>
        <charset val="136"/>
      </rPr>
      <t>將節省金錢</t>
    </r>
    <r>
      <rPr>
        <sz val="10"/>
        <rFont val="Arial"/>
        <family val="2"/>
      </rPr>
      <t>.</t>
    </r>
    <r>
      <rPr>
        <sz val="10"/>
        <rFont val="Arial"/>
        <family val="2"/>
      </rPr>
      <t>.</t>
    </r>
  </si>
  <si>
    <r>
      <t>此試算表亦可使用於過度補償濕度</t>
    </r>
    <r>
      <rPr>
        <sz val="10"/>
        <rFont val="Arial"/>
        <family val="2"/>
      </rPr>
      <t xml:space="preserve">. </t>
    </r>
    <r>
      <rPr>
        <sz val="10"/>
        <rFont val="細明體"/>
        <family val="3"/>
        <charset val="136"/>
      </rPr>
      <t>如</t>
    </r>
    <r>
      <rPr>
        <sz val="10"/>
        <rFont val="Arial"/>
        <family val="2"/>
      </rPr>
      <t>:</t>
    </r>
    <r>
      <rPr>
        <sz val="10"/>
        <rFont val="Arial"/>
        <family val="2"/>
      </rPr>
      <t xml:space="preserve">- </t>
    </r>
    <r>
      <rPr>
        <sz val="10"/>
        <rFont val="細明體"/>
        <family val="3"/>
        <charset val="136"/>
      </rPr>
      <t>一些沒有安裝精確測量濕度之生產廠</t>
    </r>
    <r>
      <rPr>
        <sz val="10"/>
        <rFont val="Arial"/>
        <family val="2"/>
      </rPr>
      <t xml:space="preserve">, </t>
    </r>
    <r>
      <rPr>
        <sz val="10"/>
        <rFont val="細明體"/>
        <family val="3"/>
        <charset val="136"/>
      </rPr>
      <t>為維持混凝土之規格而過度補償</t>
    </r>
    <r>
      <rPr>
        <sz val="10"/>
        <rFont val="Arial"/>
        <family val="2"/>
      </rPr>
      <t xml:space="preserve">, </t>
    </r>
    <r>
      <rPr>
        <sz val="10"/>
        <rFont val="細明體"/>
        <family val="3"/>
        <charset val="136"/>
      </rPr>
      <t>增加過多之骨料及增加太多之水泥以保持最低輸出量及最低強度之要求</t>
    </r>
    <r>
      <rPr>
        <sz val="10"/>
        <rFont val="Arial"/>
        <family val="2"/>
      </rPr>
      <t xml:space="preserve">.  </t>
    </r>
    <r>
      <rPr>
        <sz val="10"/>
        <rFont val="細明體"/>
        <family val="3"/>
        <charset val="136"/>
      </rPr>
      <t>其中一家生產廠設定砂</t>
    </r>
    <r>
      <rPr>
        <sz val="10"/>
        <rFont val="Arial"/>
        <family val="2"/>
      </rPr>
      <t>0-2mm</t>
    </r>
    <r>
      <rPr>
        <sz val="10"/>
        <rFont val="細明體"/>
        <family val="3"/>
        <charset val="136"/>
      </rPr>
      <t>之濕度固定為</t>
    </r>
    <r>
      <rPr>
        <sz val="10"/>
        <rFont val="Arial"/>
        <family val="2"/>
      </rPr>
      <t xml:space="preserve"> </t>
    </r>
    <r>
      <rPr>
        <sz val="10"/>
        <rFont val="Arial"/>
        <family val="2"/>
      </rPr>
      <t xml:space="preserve">8%. </t>
    </r>
    <r>
      <rPr>
        <sz val="10"/>
        <rFont val="細明體"/>
        <family val="3"/>
        <charset val="136"/>
      </rPr>
      <t>在一般情況下</t>
    </r>
    <r>
      <rPr>
        <sz val="10"/>
        <rFont val="Arial"/>
        <family val="2"/>
      </rPr>
      <t xml:space="preserve">, </t>
    </r>
    <r>
      <rPr>
        <sz val="10"/>
        <rFont val="細明體"/>
        <family val="3"/>
        <charset val="136"/>
      </rPr>
      <t>該砂之濕度為</t>
    </r>
    <r>
      <rPr>
        <sz val="10"/>
        <rFont val="Arial"/>
        <family val="2"/>
      </rPr>
      <t xml:space="preserve"> </t>
    </r>
    <r>
      <rPr>
        <sz val="10"/>
        <rFont val="Arial"/>
        <family val="2"/>
      </rPr>
      <t xml:space="preserve">6.8%. </t>
    </r>
    <r>
      <rPr>
        <sz val="10"/>
        <rFont val="細明體"/>
        <family val="3"/>
        <charset val="136"/>
      </rPr>
      <t>即有</t>
    </r>
    <r>
      <rPr>
        <sz val="10"/>
        <rFont val="Arial"/>
        <family val="2"/>
      </rPr>
      <t xml:space="preserve"> 1.2%</t>
    </r>
    <r>
      <rPr>
        <sz val="10"/>
        <rFont val="細明體"/>
        <family val="3"/>
        <charset val="136"/>
      </rPr>
      <t>之誤差</t>
    </r>
    <r>
      <rPr>
        <sz val="10"/>
        <rFont val="Arial"/>
        <family val="2"/>
      </rPr>
      <t xml:space="preserve">, </t>
    </r>
    <r>
      <rPr>
        <sz val="10"/>
        <rFont val="細明體"/>
        <family val="3"/>
        <charset val="136"/>
      </rPr>
      <t>在此試算表中</t>
    </r>
    <r>
      <rPr>
        <sz val="10"/>
        <rFont val="Arial"/>
        <family val="2"/>
      </rPr>
      <t xml:space="preserve">, </t>
    </r>
    <r>
      <rPr>
        <sz val="10"/>
        <rFont val="細明體"/>
        <family val="3"/>
        <charset val="136"/>
      </rPr>
      <t>可得出水泥是過份使用</t>
    </r>
    <r>
      <rPr>
        <sz val="10"/>
        <rFont val="Arial"/>
        <family val="2"/>
      </rPr>
      <t>.</t>
    </r>
    <r>
      <rPr>
        <sz val="10"/>
        <rFont val="Arial"/>
        <family val="2"/>
      </rPr>
      <t xml:space="preserve"> 
</t>
    </r>
    <r>
      <rPr>
        <sz val="10"/>
        <rFont val="細明體"/>
        <family val="3"/>
        <charset val="136"/>
      </rPr>
      <t>在實際操作時</t>
    </r>
    <r>
      <rPr>
        <sz val="10"/>
        <rFont val="Arial"/>
        <family val="2"/>
      </rPr>
      <t xml:space="preserve">, </t>
    </r>
    <r>
      <rPr>
        <sz val="10"/>
        <rFont val="Arial"/>
        <family val="2"/>
      </rPr>
      <t xml:space="preserve">Hydronix Hydro-Probe </t>
    </r>
    <r>
      <rPr>
        <sz val="10"/>
        <rFont val="細明體"/>
        <family val="3"/>
        <charset val="136"/>
      </rPr>
      <t>應調校在少於</t>
    </r>
    <r>
      <rPr>
        <sz val="10"/>
        <rFont val="Arial"/>
        <family val="2"/>
      </rPr>
      <t xml:space="preserve"> </t>
    </r>
    <r>
      <rPr>
        <sz val="10"/>
        <rFont val="Arial"/>
        <family val="2"/>
      </rPr>
      <t xml:space="preserve">+/-0.2% </t>
    </r>
    <r>
      <rPr>
        <sz val="10"/>
        <rFont val="細明體"/>
        <family val="3"/>
        <charset val="136"/>
      </rPr>
      <t>之濕度範圍內</t>
    </r>
    <r>
      <rPr>
        <sz val="10"/>
        <rFont val="Arial"/>
        <family val="2"/>
      </rPr>
      <t xml:space="preserve">. </t>
    </r>
    <r>
      <rPr>
        <sz val="10"/>
        <rFont val="Arial"/>
        <family val="2"/>
      </rPr>
      <t xml:space="preserve"> </t>
    </r>
    <r>
      <rPr>
        <sz val="10"/>
        <rFont val="細明體"/>
        <family val="3"/>
        <charset val="136"/>
      </rPr>
      <t>在大部份情況下</t>
    </r>
    <r>
      <rPr>
        <sz val="10"/>
        <rFont val="Arial"/>
        <family val="2"/>
      </rPr>
      <t xml:space="preserve">, Hydronix Hydro-Probe II </t>
    </r>
    <r>
      <rPr>
        <sz val="10"/>
        <rFont val="細明體"/>
        <family val="3"/>
        <charset val="136"/>
      </rPr>
      <t>比其他濕度傳感器是可靠的</t>
    </r>
    <r>
      <rPr>
        <sz val="10"/>
        <rFont val="Arial"/>
        <family val="2"/>
      </rPr>
      <t xml:space="preserve">, </t>
    </r>
    <r>
      <rPr>
        <sz val="10"/>
        <rFont val="細明體"/>
        <family val="3"/>
        <charset val="136"/>
      </rPr>
      <t>重覆性高及準確的</t>
    </r>
    <r>
      <rPr>
        <sz val="10"/>
        <rFont val="Arial"/>
        <family val="2"/>
      </rPr>
      <t>.</t>
    </r>
  </si>
  <si>
    <t>https://www.hydronix.com/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</si>
</sst>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 &quot;€&quot;_-;\-* #,##0.00\ &quot;€&quot;_-;_-* &quot;-&quot;??\ &quot;€&quot;_-;_-@_-"/>
    <numFmt numFmtId="165" formatCode="_-* #,##0.00\ _€_-;\-* #,##0.00\ _€_-;_-* &quot;-&quot;??\ _€_-;_-@_-"/>
    <numFmt numFmtId="166" formatCode="0\ &quot;KG&quot;"/>
    <numFmt numFmtId="167" formatCode="0.0%"/>
    <numFmt numFmtId="168" formatCode="0\ &quot;Ltr&quot;"/>
    <numFmt numFmtId="169" formatCode="0\ &quot;kg&quot;"/>
    <numFmt numFmtId="170" formatCode="0.00\ &quot;t&quot;"/>
    <numFmt numFmtId="171" formatCode="0.0"/>
    <numFmt numFmtId="172" formatCode="&quot;£&quot;#,##0.00"/>
  </numFmts>
  <fonts count="25">
    <font>
      <sz val="10"/>
      <name val="Arial"/>
      <family val="2"/>
    </font>
    <font>
      <sz val="10"/>
      <name val="Arial"/>
      <family val="2"/>
    </font>
    <font>
      <b/>
      <sz val="12"/>
      <name val="Arial"/>
      <family val="2"/>
    </font>
    <font>
      <b/>
      <sz val="10"/>
      <name val="Arial"/>
      <family val="2"/>
    </font>
    <font>
      <sz val="10"/>
      <name val="Arial"/>
      <family val="2"/>
    </font>
    <font>
      <b/>
      <sz val="10"/>
      <color indexed="10"/>
      <name val="Arial"/>
      <family val="2"/>
    </font>
    <font>
      <b/>
      <sz val="12"/>
      <color indexed="8"/>
      <name val="Arial"/>
      <family val="2"/>
    </font>
    <font>
      <sz val="10"/>
      <color indexed="8"/>
      <name val="Arial"/>
      <family val="2"/>
    </font>
    <font>
      <b/>
      <i/>
      <sz val="10"/>
      <name val="Arial"/>
      <family val="2"/>
    </font>
    <font>
      <i/>
      <sz val="10"/>
      <name val="Arial"/>
      <family val="2"/>
    </font>
    <font>
      <u/>
      <sz val="10"/>
      <color indexed="12"/>
      <name val="Arial"/>
      <family val="2"/>
    </font>
    <font>
      <sz val="8"/>
      <name val="Arial"/>
      <family val="2"/>
    </font>
    <font>
      <b/>
      <sz val="10"/>
      <color indexed="14"/>
      <name val="Arial"/>
      <family val="2"/>
    </font>
    <font>
      <b/>
      <sz val="10"/>
      <color indexed="9"/>
      <name val="Arial"/>
      <family val="2"/>
    </font>
    <font>
      <b/>
      <sz val="10"/>
      <color indexed="8"/>
      <name val="Arial"/>
      <family val="2"/>
    </font>
    <font>
      <b/>
      <sz val="12"/>
      <name val="宋体"/>
      <charset val="134"/>
    </font>
    <font>
      <sz val="10"/>
      <name val="宋体"/>
      <charset val="134"/>
    </font>
    <font>
      <sz val="10"/>
      <color indexed="8"/>
      <name val="宋体"/>
      <charset val="134"/>
    </font>
    <font>
      <b/>
      <sz val="12"/>
      <color indexed="8"/>
      <name val="宋体"/>
      <charset val="134"/>
    </font>
    <font>
      <b/>
      <sz val="10"/>
      <color indexed="9"/>
      <name val="宋体"/>
      <charset val="134"/>
    </font>
    <font>
      <b/>
      <sz val="10"/>
      <name val="宋体"/>
      <charset val="134"/>
    </font>
    <font>
      <b/>
      <sz val="10"/>
      <color indexed="14"/>
      <name val="宋体"/>
      <charset val="134"/>
    </font>
    <font>
      <b/>
      <i/>
      <sz val="10"/>
      <name val="宋体"/>
      <charset val="134"/>
    </font>
    <font>
      <b/>
      <sz val="10"/>
      <name val="細明體"/>
      <family val="3"/>
      <charset val="136"/>
    </font>
    <font>
      <sz val="10"/>
      <name val="細明體"/>
      <family val="3"/>
      <charset val="136"/>
    </font>
  </fonts>
  <fills count="12">
    <fill>
      <patternFill patternType="none"/>
    </fill>
    <fill>
      <patternFill patternType="gray125"/>
    </fill>
    <fill>
      <patternFill patternType="solid">
        <fgColor indexed="11"/>
        <bgColor indexed="64"/>
      </patternFill>
    </fill>
    <fill>
      <patternFill patternType="solid">
        <fgColor indexed="14"/>
        <bgColor indexed="64"/>
      </patternFill>
    </fill>
    <fill>
      <patternFill patternType="solid">
        <fgColor indexed="13"/>
        <bgColor indexed="64"/>
      </patternFill>
    </fill>
    <fill>
      <patternFill patternType="solid">
        <fgColor indexed="10"/>
        <bgColor indexed="64"/>
      </patternFill>
    </fill>
    <fill>
      <patternFill patternType="solid">
        <fgColor indexed="46"/>
        <bgColor indexed="64"/>
      </patternFill>
    </fill>
    <fill>
      <patternFill patternType="solid">
        <fgColor indexed="44"/>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2"/>
        <bgColor indexed="64"/>
      </patternFill>
    </fill>
  </fills>
  <borders count="23">
    <border>
      <left/>
      <right/>
      <top/>
      <bottom/>
      <diagonal/>
    </border>
    <border>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0" fontId="10" fillId="0" borderId="0" applyNumberFormat="0" applyFill="0" applyBorder="0" applyAlignment="0" applyProtection="0">
      <alignment vertical="top"/>
      <protection locked="0"/>
    </xf>
    <xf numFmtId="9" fontId="1" fillId="0" borderId="0" applyFont="0" applyFill="0" applyBorder="0" applyAlignment="0" applyProtection="0"/>
  </cellStyleXfs>
  <cellXfs count="333">
    <xf numFmtId="0" fontId="0" fillId="0" borderId="0" xfId="0"/>
    <xf numFmtId="169" fontId="7" fillId="0" borderId="1" xfId="0" applyNumberFormat="1" applyFont="1" applyFill="1" applyBorder="1" applyAlignment="1" applyProtection="1">
      <alignment horizontal="center" vertical="top" wrapText="1"/>
      <protection hidden="1"/>
    </xf>
    <xf numFmtId="0" fontId="7" fillId="0" borderId="0" xfId="0" applyFont="1" applyFill="1" applyBorder="1" applyAlignment="1" applyProtection="1">
      <alignment horizontal="center"/>
      <protection hidden="1"/>
    </xf>
    <xf numFmtId="169" fontId="7" fillId="0" borderId="2" xfId="0" applyNumberFormat="1" applyFont="1" applyFill="1" applyBorder="1" applyAlignment="1" applyProtection="1">
      <alignment horizontal="center"/>
      <protection hidden="1"/>
    </xf>
    <xf numFmtId="168" fontId="7" fillId="0" borderId="1" xfId="0" applyNumberFormat="1" applyFont="1" applyFill="1" applyBorder="1" applyAlignment="1" applyProtection="1">
      <alignment horizontal="center"/>
      <protection hidden="1"/>
    </xf>
    <xf numFmtId="2" fontId="7" fillId="0" borderId="1" xfId="0" applyNumberFormat="1" applyFont="1" applyFill="1" applyBorder="1" applyAlignment="1" applyProtection="1">
      <alignment horizontal="center"/>
      <protection hidden="1"/>
    </xf>
    <xf numFmtId="169" fontId="0" fillId="2" borderId="3" xfId="0" applyNumberFormat="1" applyFill="1" applyBorder="1" applyProtection="1">
      <protection locked="0" hidden="1"/>
    </xf>
    <xf numFmtId="168" fontId="0" fillId="2" borderId="4" xfId="0" applyNumberFormat="1" applyFill="1" applyBorder="1" applyProtection="1">
      <protection locked="0" hidden="1"/>
    </xf>
    <xf numFmtId="171" fontId="3" fillId="3" borderId="0" xfId="0" applyNumberFormat="1" applyFont="1" applyFill="1" applyBorder="1" applyProtection="1">
      <protection locked="0" hidden="1"/>
    </xf>
    <xf numFmtId="171" fontId="3" fillId="3" borderId="5" xfId="0" applyNumberFormat="1" applyFont="1" applyFill="1" applyBorder="1" applyProtection="1">
      <protection locked="0" hidden="1"/>
    </xf>
    <xf numFmtId="165" fontId="0" fillId="0" borderId="4" xfId="1" applyFont="1" applyFill="1" applyBorder="1" applyAlignment="1" applyProtection="1">
      <alignment horizontal="right"/>
      <protection hidden="1"/>
    </xf>
    <xf numFmtId="0" fontId="7" fillId="0" borderId="1" xfId="0" applyFont="1" applyFill="1" applyBorder="1" applyAlignment="1" applyProtection="1">
      <alignment horizontal="left"/>
      <protection hidden="1"/>
    </xf>
    <xf numFmtId="168" fontId="7" fillId="0" borderId="6" xfId="0" applyNumberFormat="1" applyFont="1" applyFill="1" applyBorder="1" applyAlignment="1" applyProtection="1">
      <alignment horizontal="center"/>
      <protection hidden="1"/>
    </xf>
    <xf numFmtId="0" fontId="7" fillId="0" borderId="7" xfId="0" applyFont="1" applyFill="1" applyBorder="1" applyAlignment="1" applyProtection="1">
      <alignment horizontal="center"/>
      <protection hidden="1"/>
    </xf>
    <xf numFmtId="0" fontId="3" fillId="4" borderId="8" xfId="0" applyFont="1" applyFill="1" applyBorder="1" applyProtection="1">
      <protection hidden="1"/>
    </xf>
    <xf numFmtId="0" fontId="3" fillId="4" borderId="2" xfId="0" applyFont="1" applyFill="1" applyBorder="1" applyProtection="1">
      <protection hidden="1"/>
    </xf>
    <xf numFmtId="0" fontId="4" fillId="4" borderId="2" xfId="0" applyFont="1" applyFill="1" applyBorder="1" applyProtection="1">
      <protection hidden="1"/>
    </xf>
    <xf numFmtId="0" fontId="4" fillId="4" borderId="2" xfId="0" applyFont="1" applyFill="1" applyBorder="1" applyAlignment="1" applyProtection="1">
      <alignment horizontal="center"/>
      <protection hidden="1"/>
    </xf>
    <xf numFmtId="0" fontId="4" fillId="4" borderId="6" xfId="0" applyFont="1" applyFill="1" applyBorder="1" applyAlignment="1" applyProtection="1">
      <alignment horizontal="center"/>
      <protection hidden="1"/>
    </xf>
    <xf numFmtId="0" fontId="4" fillId="4" borderId="9" xfId="0" applyFont="1" applyFill="1" applyBorder="1" applyProtection="1">
      <protection hidden="1"/>
    </xf>
    <xf numFmtId="0" fontId="4" fillId="4" borderId="0" xfId="0" applyFont="1" applyFill="1" applyBorder="1" applyProtection="1">
      <protection hidden="1"/>
    </xf>
    <xf numFmtId="0" fontId="4" fillId="4" borderId="0" xfId="0" applyFont="1" applyFill="1" applyBorder="1" applyAlignment="1" applyProtection="1">
      <alignment horizontal="center"/>
      <protection hidden="1"/>
    </xf>
    <xf numFmtId="167" fontId="4" fillId="4" borderId="0" xfId="4" applyNumberFormat="1" applyFont="1" applyFill="1" applyBorder="1" applyAlignment="1" applyProtection="1">
      <alignment horizontal="left"/>
      <protection hidden="1"/>
    </xf>
    <xf numFmtId="0" fontId="4" fillId="4" borderId="7" xfId="0" applyFont="1" applyFill="1" applyBorder="1" applyAlignment="1" applyProtection="1">
      <alignment horizontal="center"/>
      <protection hidden="1"/>
    </xf>
    <xf numFmtId="0" fontId="4" fillId="4" borderId="9" xfId="0" applyFont="1" applyFill="1" applyBorder="1" applyAlignment="1" applyProtection="1">
      <alignment horizontal="left" vertical="top" wrapText="1"/>
      <protection hidden="1"/>
    </xf>
    <xf numFmtId="0" fontId="4" fillId="4" borderId="0" xfId="0" applyFont="1" applyFill="1" applyBorder="1" applyAlignment="1" applyProtection="1">
      <alignment horizontal="left" vertical="top" wrapText="1"/>
      <protection hidden="1"/>
    </xf>
    <xf numFmtId="0" fontId="4" fillId="4" borderId="7" xfId="0" applyFont="1" applyFill="1" applyBorder="1" applyAlignment="1" applyProtection="1">
      <alignment horizontal="left" vertical="top" wrapText="1"/>
      <protection hidden="1"/>
    </xf>
    <xf numFmtId="0" fontId="0" fillId="4" borderId="9" xfId="0" applyFill="1" applyBorder="1" applyAlignment="1" applyProtection="1">
      <protection hidden="1"/>
    </xf>
    <xf numFmtId="0" fontId="0" fillId="4" borderId="0" xfId="0" applyFill="1" applyBorder="1" applyAlignment="1" applyProtection="1">
      <protection hidden="1"/>
    </xf>
    <xf numFmtId="0" fontId="0" fillId="4" borderId="0" xfId="0" applyFill="1" applyBorder="1" applyProtection="1">
      <protection hidden="1"/>
    </xf>
    <xf numFmtId="169" fontId="5" fillId="4" borderId="0" xfId="0" applyNumberFormat="1" applyFont="1" applyFill="1" applyBorder="1" applyAlignment="1" applyProtection="1">
      <alignment horizontal="right" vertical="top" wrapText="1"/>
      <protection hidden="1"/>
    </xf>
    <xf numFmtId="3" fontId="5" fillId="4" borderId="0" xfId="0" applyNumberFormat="1" applyFont="1" applyFill="1" applyBorder="1" applyAlignment="1" applyProtection="1">
      <alignment horizontal="center" vertical="top" wrapText="1"/>
      <protection hidden="1"/>
    </xf>
    <xf numFmtId="172" fontId="5" fillId="4" borderId="0" xfId="0" applyNumberFormat="1" applyFont="1" applyFill="1" applyBorder="1" applyAlignment="1" applyProtection="1">
      <alignment horizontal="right" vertical="top" wrapText="1"/>
      <protection hidden="1"/>
    </xf>
    <xf numFmtId="0" fontId="4" fillId="4" borderId="0" xfId="0" applyFont="1" applyFill="1" applyBorder="1" applyAlignment="1" applyProtection="1">
      <alignment vertical="top" wrapText="1"/>
      <protection hidden="1"/>
    </xf>
    <xf numFmtId="0" fontId="0" fillId="4" borderId="7" xfId="0" applyFill="1" applyBorder="1" applyAlignment="1" applyProtection="1">
      <alignment horizontal="center" vertical="top"/>
      <protection hidden="1"/>
    </xf>
    <xf numFmtId="169" fontId="4" fillId="4" borderId="9" xfId="0" applyNumberFormat="1" applyFont="1" applyFill="1" applyBorder="1" applyAlignment="1" applyProtection="1">
      <alignment horizontal="left" wrapText="1"/>
      <protection hidden="1"/>
    </xf>
    <xf numFmtId="169" fontId="4" fillId="4" borderId="0" xfId="0" applyNumberFormat="1" applyFont="1" applyFill="1" applyBorder="1" applyAlignment="1" applyProtection="1">
      <alignment horizontal="left" wrapText="1"/>
      <protection hidden="1"/>
    </xf>
    <xf numFmtId="169" fontId="4" fillId="4" borderId="7" xfId="0" applyNumberFormat="1" applyFont="1" applyFill="1" applyBorder="1" applyAlignment="1" applyProtection="1">
      <alignment horizontal="left" wrapText="1"/>
      <protection hidden="1"/>
    </xf>
    <xf numFmtId="0" fontId="0" fillId="0" borderId="9" xfId="0" applyFill="1" applyBorder="1" applyProtection="1">
      <protection hidden="1"/>
    </xf>
    <xf numFmtId="169" fontId="0" fillId="0" borderId="0" xfId="0" applyNumberFormat="1" applyFill="1" applyBorder="1" applyAlignment="1" applyProtection="1">
      <alignment horizontal="left"/>
      <protection hidden="1"/>
    </xf>
    <xf numFmtId="169" fontId="4" fillId="0" borderId="0" xfId="0" applyNumberFormat="1" applyFont="1" applyFill="1" applyBorder="1" applyAlignment="1" applyProtection="1">
      <alignment horizontal="center"/>
      <protection hidden="1"/>
    </xf>
    <xf numFmtId="170" fontId="4" fillId="0" borderId="0" xfId="0" applyNumberFormat="1" applyFont="1" applyFill="1" applyBorder="1" applyProtection="1">
      <protection hidden="1"/>
    </xf>
    <xf numFmtId="0" fontId="4" fillId="0" borderId="0" xfId="0" applyFont="1" applyFill="1" applyBorder="1" applyAlignment="1" applyProtection="1">
      <alignment horizontal="right"/>
      <protection hidden="1"/>
    </xf>
    <xf numFmtId="0" fontId="4" fillId="0" borderId="2" xfId="0" applyFont="1" applyFill="1" applyBorder="1" applyAlignment="1" applyProtection="1">
      <alignment horizontal="right"/>
      <protection hidden="1"/>
    </xf>
    <xf numFmtId="4" fontId="4" fillId="0" borderId="0" xfId="0" applyNumberFormat="1" applyFont="1" applyFill="1" applyBorder="1" applyAlignment="1" applyProtection="1">
      <alignment horizontal="left"/>
      <protection hidden="1"/>
    </xf>
    <xf numFmtId="4" fontId="4" fillId="0" borderId="6" xfId="2" applyNumberFormat="1" applyFont="1" applyFill="1" applyBorder="1" applyAlignment="1" applyProtection="1">
      <alignment horizontal="left"/>
      <protection hidden="1"/>
    </xf>
    <xf numFmtId="0" fontId="0" fillId="0" borderId="0" xfId="0" applyProtection="1">
      <protection hidden="1"/>
    </xf>
    <xf numFmtId="0" fontId="3" fillId="0" borderId="0" xfId="0" applyFont="1" applyProtection="1">
      <protection hidden="1"/>
    </xf>
    <xf numFmtId="0" fontId="0" fillId="0" borderId="0" xfId="0" applyAlignment="1" applyProtection="1">
      <alignment horizontal="center"/>
      <protection hidden="1"/>
    </xf>
    <xf numFmtId="0" fontId="0" fillId="0" borderId="6" xfId="0" applyFill="1" applyBorder="1" applyProtection="1">
      <protection hidden="1"/>
    </xf>
    <xf numFmtId="0" fontId="7" fillId="0" borderId="2"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0" fillId="0" borderId="0" xfId="0" applyAlignment="1" applyProtection="1">
      <alignment vertical="top" wrapText="1"/>
      <protection hidden="1"/>
    </xf>
    <xf numFmtId="0" fontId="7" fillId="0" borderId="10" xfId="0" applyFont="1" applyFill="1" applyBorder="1" applyAlignment="1" applyProtection="1">
      <alignment vertical="top" wrapText="1"/>
      <protection hidden="1"/>
    </xf>
    <xf numFmtId="166" fontId="7" fillId="0" borderId="1" xfId="0" applyNumberFormat="1" applyFont="1" applyFill="1" applyBorder="1" applyAlignment="1" applyProtection="1">
      <alignment horizontal="center" vertical="top" wrapText="1"/>
      <protection hidden="1"/>
    </xf>
    <xf numFmtId="0" fontId="7" fillId="0" borderId="4" xfId="0" applyFont="1" applyFill="1" applyBorder="1" applyAlignment="1" applyProtection="1">
      <alignment horizontal="center" vertical="top" wrapText="1"/>
      <protection hidden="1"/>
    </xf>
    <xf numFmtId="0" fontId="7" fillId="0" borderId="9" xfId="0" applyFont="1" applyFill="1" applyBorder="1" applyProtection="1">
      <protection hidden="1"/>
    </xf>
    <xf numFmtId="0" fontId="0" fillId="0" borderId="8" xfId="0" applyFill="1" applyBorder="1" applyProtection="1">
      <protection hidden="1"/>
    </xf>
    <xf numFmtId="169" fontId="0" fillId="2" borderId="6" xfId="0" applyNumberFormat="1" applyFill="1" applyBorder="1" applyProtection="1">
      <protection hidden="1"/>
    </xf>
    <xf numFmtId="0" fontId="7" fillId="0" borderId="8" xfId="0" applyFont="1" applyFill="1" applyBorder="1" applyProtection="1">
      <protection hidden="1"/>
    </xf>
    <xf numFmtId="167" fontId="7" fillId="5" borderId="2" xfId="4" applyNumberFormat="1" applyFont="1" applyFill="1" applyBorder="1" applyAlignment="1" applyProtection="1">
      <alignment horizontal="center"/>
      <protection hidden="1"/>
    </xf>
    <xf numFmtId="169" fontId="7" fillId="0" borderId="0" xfId="0" applyNumberFormat="1" applyFont="1" applyFill="1" applyBorder="1" applyAlignment="1" applyProtection="1">
      <alignment horizontal="center"/>
      <protection hidden="1"/>
    </xf>
    <xf numFmtId="168" fontId="7" fillId="0" borderId="7" xfId="0" applyNumberFormat="1" applyFont="1" applyFill="1" applyBorder="1" applyAlignment="1" applyProtection="1">
      <alignment horizontal="center"/>
      <protection hidden="1"/>
    </xf>
    <xf numFmtId="0" fontId="0" fillId="0" borderId="11" xfId="0" applyFill="1" applyBorder="1" applyProtection="1">
      <protection hidden="1"/>
    </xf>
    <xf numFmtId="0" fontId="7" fillId="0" borderId="11" xfId="0" applyFont="1" applyFill="1" applyBorder="1" applyProtection="1">
      <protection hidden="1"/>
    </xf>
    <xf numFmtId="169" fontId="7" fillId="0" borderId="5" xfId="0" applyNumberFormat="1" applyFont="1" applyFill="1" applyBorder="1" applyAlignment="1" applyProtection="1">
      <alignment horizontal="center"/>
      <protection hidden="1"/>
    </xf>
    <xf numFmtId="167" fontId="7" fillId="0" borderId="2" xfId="4" applyNumberFormat="1" applyFont="1" applyFill="1" applyBorder="1" applyAlignment="1" applyProtection="1">
      <alignment horizontal="center"/>
      <protection hidden="1"/>
    </xf>
    <xf numFmtId="168" fontId="7" fillId="0" borderId="3" xfId="0" applyNumberFormat="1" applyFont="1" applyFill="1" applyBorder="1" applyAlignment="1" applyProtection="1">
      <alignment horizontal="center"/>
      <protection hidden="1"/>
    </xf>
    <xf numFmtId="0" fontId="0" fillId="0" borderId="10" xfId="0" applyFill="1" applyBorder="1" applyProtection="1">
      <protection hidden="1"/>
    </xf>
    <xf numFmtId="0" fontId="7" fillId="0" borderId="10" xfId="0" applyFont="1" applyFill="1" applyBorder="1" applyProtection="1">
      <protection hidden="1"/>
    </xf>
    <xf numFmtId="168" fontId="7" fillId="0" borderId="4" xfId="0" applyNumberFormat="1" applyFont="1" applyFill="1" applyBorder="1" applyAlignment="1" applyProtection="1">
      <alignment horizontal="center"/>
      <protection hidden="1"/>
    </xf>
    <xf numFmtId="0" fontId="0" fillId="0" borderId="7" xfId="0" applyFill="1" applyBorder="1" applyProtection="1">
      <protection hidden="1"/>
    </xf>
    <xf numFmtId="0" fontId="7" fillId="0" borderId="4" xfId="0" applyFont="1" applyFill="1" applyBorder="1" applyAlignment="1" applyProtection="1">
      <alignment horizontal="center"/>
      <protection hidden="1"/>
    </xf>
    <xf numFmtId="0" fontId="0" fillId="0" borderId="10" xfId="0" applyBorder="1" applyProtection="1">
      <protection hidden="1"/>
    </xf>
    <xf numFmtId="0" fontId="3" fillId="6" borderId="4" xfId="0" applyFont="1" applyFill="1" applyBorder="1" applyProtection="1">
      <protection hidden="1"/>
    </xf>
    <xf numFmtId="0" fontId="4" fillId="0" borderId="10" xfId="0" applyFont="1" applyFill="1" applyBorder="1" applyAlignment="1" applyProtection="1">
      <alignment horizontal="left"/>
      <protection hidden="1"/>
    </xf>
    <xf numFmtId="0" fontId="3" fillId="7" borderId="4" xfId="0" applyFont="1" applyFill="1" applyBorder="1" applyProtection="1">
      <protection hidden="1"/>
    </xf>
    <xf numFmtId="0" fontId="0" fillId="0" borderId="0" xfId="0" applyFill="1" applyBorder="1" applyAlignment="1" applyProtection="1">
      <alignment horizontal="center"/>
      <protection hidden="1"/>
    </xf>
    <xf numFmtId="4" fontId="5" fillId="4" borderId="0" xfId="0" applyNumberFormat="1" applyFont="1" applyFill="1" applyBorder="1" applyAlignment="1" applyProtection="1">
      <alignment horizontal="right" vertical="top" wrapText="1"/>
      <protection hidden="1"/>
    </xf>
    <xf numFmtId="0" fontId="4" fillId="4" borderId="0" xfId="0" applyFont="1" applyFill="1" applyBorder="1" applyAlignment="1" applyProtection="1">
      <alignment horizontal="right" vertical="top" wrapText="1"/>
      <protection hidden="1"/>
    </xf>
    <xf numFmtId="0" fontId="0" fillId="0" borderId="0" xfId="0" applyAlignment="1" applyProtection="1">
      <alignment vertical="top"/>
      <protection hidden="1"/>
    </xf>
    <xf numFmtId="167" fontId="5" fillId="4" borderId="0" xfId="0" applyNumberFormat="1" applyFont="1" applyFill="1" applyBorder="1" applyAlignment="1" applyProtection="1">
      <alignment horizontal="right" vertical="top" wrapText="1"/>
      <protection hidden="1"/>
    </xf>
    <xf numFmtId="0" fontId="3" fillId="0" borderId="10" xfId="0" applyFont="1" applyFill="1" applyBorder="1" applyProtection="1">
      <protection hidden="1"/>
    </xf>
    <xf numFmtId="0" fontId="3" fillId="0" borderId="1" xfId="0" applyFont="1" applyFill="1" applyBorder="1" applyProtection="1">
      <protection hidden="1"/>
    </xf>
    <xf numFmtId="0" fontId="0" fillId="0" borderId="1" xfId="0" applyFill="1" applyBorder="1" applyProtection="1">
      <protection hidden="1"/>
    </xf>
    <xf numFmtId="0" fontId="0" fillId="0" borderId="1" xfId="0" applyFill="1" applyBorder="1" applyAlignment="1" applyProtection="1">
      <alignment horizontal="center"/>
      <protection hidden="1"/>
    </xf>
    <xf numFmtId="0" fontId="0" fillId="0" borderId="4" xfId="0" applyFill="1" applyBorder="1" applyAlignment="1" applyProtection="1">
      <alignment horizontal="center"/>
      <protection hidden="1"/>
    </xf>
    <xf numFmtId="0" fontId="0" fillId="0" borderId="0" xfId="0" applyFill="1" applyBorder="1" applyProtection="1">
      <protection hidden="1"/>
    </xf>
    <xf numFmtId="0" fontId="0" fillId="0" borderId="7" xfId="0" applyFill="1" applyBorder="1" applyAlignment="1" applyProtection="1">
      <alignment horizontal="center"/>
      <protection hidden="1"/>
    </xf>
    <xf numFmtId="167" fontId="0" fillId="0" borderId="0" xfId="4" applyNumberFormat="1" applyFont="1" applyFill="1" applyBorder="1" applyAlignment="1" applyProtection="1">
      <alignment horizontal="left"/>
      <protection hidden="1"/>
    </xf>
    <xf numFmtId="0" fontId="0" fillId="0" borderId="5" xfId="0" applyFill="1" applyBorder="1" applyProtection="1">
      <protection hidden="1"/>
    </xf>
    <xf numFmtId="169" fontId="0" fillId="0" borderId="5" xfId="0" applyNumberFormat="1" applyFill="1" applyBorder="1" applyAlignment="1" applyProtection="1">
      <alignment horizontal="left"/>
      <protection hidden="1"/>
    </xf>
    <xf numFmtId="0" fontId="0" fillId="0" borderId="5" xfId="0" applyFill="1" applyBorder="1" applyAlignment="1" applyProtection="1">
      <alignment horizontal="center"/>
      <protection hidden="1"/>
    </xf>
    <xf numFmtId="0" fontId="0" fillId="0" borderId="3" xfId="0" applyFill="1" applyBorder="1" applyAlignment="1" applyProtection="1">
      <alignment horizontal="center"/>
      <protection hidden="1"/>
    </xf>
    <xf numFmtId="0" fontId="3" fillId="0" borderId="8" xfId="0" applyFont="1" applyFill="1" applyBorder="1" applyProtection="1">
      <protection hidden="1"/>
    </xf>
    <xf numFmtId="0" fontId="0" fillId="0" borderId="2" xfId="0" applyFill="1" applyBorder="1" applyProtection="1">
      <protection hidden="1"/>
    </xf>
    <xf numFmtId="0" fontId="0" fillId="0" borderId="2" xfId="0" applyFill="1" applyBorder="1" applyAlignment="1" applyProtection="1">
      <alignment horizontal="center"/>
      <protection hidden="1"/>
    </xf>
    <xf numFmtId="0" fontId="4" fillId="0" borderId="2"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4" fillId="0" borderId="9" xfId="0" applyFont="1" applyFill="1" applyBorder="1" applyProtection="1">
      <protection hidden="1"/>
    </xf>
    <xf numFmtId="171" fontId="3" fillId="3" borderId="0" xfId="0" applyNumberFormat="1" applyFont="1" applyFill="1" applyBorder="1" applyProtection="1">
      <protection hidden="1"/>
    </xf>
    <xf numFmtId="0" fontId="4" fillId="0" borderId="0" xfId="0" quotePrefix="1" applyFont="1" applyFill="1" applyBorder="1" applyAlignment="1" applyProtection="1">
      <alignment horizontal="center"/>
      <protection hidden="1"/>
    </xf>
    <xf numFmtId="0" fontId="4" fillId="0" borderId="0" xfId="0" applyFont="1" applyFill="1" applyBorder="1" applyAlignment="1" applyProtection="1">
      <alignment horizontal="left"/>
      <protection hidden="1"/>
    </xf>
    <xf numFmtId="0" fontId="4" fillId="0" borderId="0" xfId="0" applyFont="1" applyFill="1" applyBorder="1" applyAlignment="1" applyProtection="1">
      <alignment horizontal="center"/>
      <protection hidden="1"/>
    </xf>
    <xf numFmtId="0" fontId="4" fillId="0" borderId="7" xfId="0" applyFont="1" applyFill="1" applyBorder="1" applyAlignment="1" applyProtection="1">
      <alignment horizontal="center"/>
      <protection hidden="1"/>
    </xf>
    <xf numFmtId="0" fontId="4" fillId="0" borderId="11" xfId="0" applyFont="1" applyFill="1" applyBorder="1" applyProtection="1">
      <protection hidden="1"/>
    </xf>
    <xf numFmtId="0" fontId="4" fillId="0" borderId="5" xfId="0" applyFont="1" applyFill="1" applyBorder="1" applyProtection="1">
      <protection hidden="1"/>
    </xf>
    <xf numFmtId="0" fontId="4" fillId="0" borderId="5" xfId="0" applyFont="1" applyFill="1" applyBorder="1" applyAlignment="1" applyProtection="1">
      <alignment horizontal="center"/>
      <protection hidden="1"/>
    </xf>
    <xf numFmtId="0" fontId="4" fillId="0" borderId="3" xfId="0" applyFont="1" applyFill="1" applyBorder="1" applyAlignment="1" applyProtection="1">
      <alignment horizontal="center"/>
      <protection hidden="1"/>
    </xf>
    <xf numFmtId="0" fontId="4" fillId="0" borderId="2" xfId="0" applyFont="1" applyFill="1" applyBorder="1" applyProtection="1">
      <protection hidden="1"/>
    </xf>
    <xf numFmtId="169" fontId="4" fillId="0" borderId="5" xfId="0" applyNumberFormat="1" applyFont="1" applyFill="1" applyBorder="1" applyAlignment="1" applyProtection="1">
      <alignment horizontal="center"/>
      <protection hidden="1"/>
    </xf>
    <xf numFmtId="0" fontId="4" fillId="0" borderId="5" xfId="0" quotePrefix="1" applyFont="1" applyFill="1" applyBorder="1" applyAlignment="1" applyProtection="1">
      <alignment horizontal="center"/>
      <protection hidden="1"/>
    </xf>
    <xf numFmtId="170" fontId="4" fillId="0" borderId="5" xfId="0" applyNumberFormat="1" applyFont="1" applyFill="1" applyBorder="1" applyProtection="1">
      <protection hidden="1"/>
    </xf>
    <xf numFmtId="0" fontId="4" fillId="0" borderId="5" xfId="0" applyFont="1" applyFill="1" applyBorder="1" applyAlignment="1" applyProtection="1">
      <alignment horizontal="right"/>
      <protection hidden="1"/>
    </xf>
    <xf numFmtId="4" fontId="4" fillId="0" borderId="5" xfId="0" applyNumberFormat="1" applyFont="1" applyFill="1" applyBorder="1" applyAlignment="1" applyProtection="1">
      <alignment horizontal="left"/>
      <protection hidden="1"/>
    </xf>
    <xf numFmtId="0" fontId="0" fillId="0" borderId="0" xfId="0" applyAlignment="1" applyProtection="1">
      <alignment vertical="center"/>
      <protection hidden="1"/>
    </xf>
    <xf numFmtId="0" fontId="0" fillId="0" borderId="12" xfId="0" applyBorder="1" applyAlignment="1" applyProtection="1">
      <alignment vertical="center"/>
      <protection hidden="1"/>
    </xf>
    <xf numFmtId="0" fontId="0" fillId="0" borderId="13" xfId="0" applyBorder="1" applyAlignment="1" applyProtection="1">
      <alignment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Protection="1">
      <protection hidden="1"/>
    </xf>
    <xf numFmtId="0" fontId="0" fillId="0" borderId="16" xfId="0" applyBorder="1" applyProtection="1">
      <protection hidden="1"/>
    </xf>
    <xf numFmtId="165" fontId="0" fillId="0" borderId="4" xfId="1" applyFont="1" applyFill="1" applyBorder="1" applyAlignment="1" applyProtection="1">
      <alignment horizontal="right" vertical="top"/>
      <protection hidden="1"/>
    </xf>
    <xf numFmtId="0" fontId="0" fillId="0" borderId="3" xfId="0" applyFill="1" applyBorder="1" applyProtection="1">
      <protection hidden="1"/>
    </xf>
    <xf numFmtId="167" fontId="7" fillId="0" borderId="5" xfId="4" applyNumberFormat="1" applyFont="1" applyFill="1" applyBorder="1" applyAlignment="1" applyProtection="1">
      <alignment horizontal="center"/>
      <protection hidden="1"/>
    </xf>
    <xf numFmtId="171" fontId="3" fillId="3" borderId="5" xfId="0" applyNumberFormat="1" applyFont="1" applyFill="1" applyBorder="1" applyProtection="1">
      <protection hidden="1"/>
    </xf>
    <xf numFmtId="0" fontId="12" fillId="0" borderId="0" xfId="0" applyFont="1" applyFill="1" applyBorder="1" applyAlignment="1" applyProtection="1">
      <alignment horizontal="left"/>
      <protection hidden="1"/>
    </xf>
    <xf numFmtId="169" fontId="0" fillId="2" borderId="4" xfId="0" applyNumberFormat="1" applyFill="1" applyBorder="1" applyProtection="1">
      <protection locked="0" hidden="1"/>
    </xf>
    <xf numFmtId="169" fontId="0" fillId="0" borderId="4" xfId="0" applyNumberFormat="1" applyFill="1" applyBorder="1" applyProtection="1">
      <protection hidden="1"/>
    </xf>
    <xf numFmtId="0" fontId="10" fillId="0" borderId="0" xfId="3" applyAlignment="1" applyProtection="1">
      <alignment horizontal="center"/>
      <protection hidden="1"/>
    </xf>
    <xf numFmtId="0" fontId="0" fillId="8" borderId="0" xfId="0" applyFill="1" applyProtection="1">
      <protection hidden="1"/>
    </xf>
    <xf numFmtId="0" fontId="0" fillId="8" borderId="0" xfId="0" applyFill="1" applyAlignment="1" applyProtection="1">
      <alignment horizontal="center"/>
      <protection hidden="1"/>
    </xf>
    <xf numFmtId="0" fontId="0" fillId="8" borderId="0" xfId="0" applyFill="1" applyAlignment="1" applyProtection="1">
      <alignment vertical="top" wrapText="1"/>
      <protection hidden="1"/>
    </xf>
    <xf numFmtId="0" fontId="0" fillId="8" borderId="0" xfId="0" applyFill="1" applyAlignment="1" applyProtection="1">
      <alignment vertical="top"/>
      <protection hidden="1"/>
    </xf>
    <xf numFmtId="0" fontId="0" fillId="8" borderId="0" xfId="0" applyFill="1" applyAlignment="1" applyProtection="1">
      <alignment vertical="center"/>
      <protection hidden="1"/>
    </xf>
    <xf numFmtId="0" fontId="3" fillId="2" borderId="17" xfId="0" applyFont="1" applyFill="1" applyBorder="1" applyAlignment="1" applyProtection="1">
      <alignment horizontal="center"/>
      <protection hidden="1"/>
    </xf>
    <xf numFmtId="0" fontId="0" fillId="0" borderId="15" xfId="0" applyBorder="1" applyAlignment="1" applyProtection="1">
      <alignment vertical="top" wrapText="1"/>
      <protection hidden="1"/>
    </xf>
    <xf numFmtId="0" fontId="0" fillId="0" borderId="15" xfId="0" applyBorder="1" applyAlignment="1" applyProtection="1">
      <alignment horizontal="center"/>
      <protection hidden="1"/>
    </xf>
    <xf numFmtId="0" fontId="3" fillId="6" borderId="15" xfId="0" applyFont="1" applyFill="1" applyBorder="1" applyAlignment="1" applyProtection="1">
      <alignment horizontal="center"/>
      <protection hidden="1"/>
    </xf>
    <xf numFmtId="0" fontId="3" fillId="0" borderId="16" xfId="0" applyFont="1" applyBorder="1" applyProtection="1">
      <protection hidden="1"/>
    </xf>
    <xf numFmtId="0" fontId="3" fillId="7" borderId="15" xfId="0" applyFont="1" applyFill="1" applyBorder="1" applyAlignment="1" applyProtection="1">
      <alignment horizontal="center"/>
      <protection hidden="1"/>
    </xf>
    <xf numFmtId="0" fontId="4" fillId="0" borderId="16" xfId="0" applyFont="1" applyBorder="1" applyProtection="1">
      <protection hidden="1"/>
    </xf>
    <xf numFmtId="0" fontId="9" fillId="0" borderId="16" xfId="0" applyFont="1" applyBorder="1" applyProtection="1">
      <protection hidden="1"/>
    </xf>
    <xf numFmtId="0" fontId="3" fillId="4" borderId="15" xfId="0" applyFont="1" applyFill="1" applyBorder="1" applyAlignment="1" applyProtection="1">
      <alignment horizontal="center"/>
      <protection hidden="1"/>
    </xf>
    <xf numFmtId="0" fontId="0" fillId="0" borderId="15" xfId="0" applyFill="1" applyBorder="1" applyAlignment="1" applyProtection="1">
      <alignment horizontal="center"/>
      <protection hidden="1"/>
    </xf>
    <xf numFmtId="0" fontId="3" fillId="0" borderId="16" xfId="0" applyFont="1" applyBorder="1" applyAlignment="1" applyProtection="1">
      <protection hidden="1"/>
    </xf>
    <xf numFmtId="0" fontId="0" fillId="0" borderId="16" xfId="0" applyFill="1" applyBorder="1" applyProtection="1">
      <protection hidden="1"/>
    </xf>
    <xf numFmtId="0" fontId="0" fillId="0" borderId="15" xfId="0" applyBorder="1" applyAlignment="1" applyProtection="1">
      <alignment horizontal="center" vertical="top"/>
      <protection hidden="1"/>
    </xf>
    <xf numFmtId="0" fontId="0" fillId="0" borderId="16" xfId="0" applyBorder="1" applyAlignment="1" applyProtection="1">
      <alignment vertical="top"/>
      <protection hidden="1"/>
    </xf>
    <xf numFmtId="0" fontId="0" fillId="0" borderId="15" xfId="0" applyBorder="1" applyAlignment="1" applyProtection="1">
      <alignment horizontal="center" vertical="center"/>
      <protection hidden="1"/>
    </xf>
    <xf numFmtId="0" fontId="0" fillId="0" borderId="16" xfId="0" applyBorder="1" applyAlignment="1" applyProtection="1">
      <alignment vertical="center"/>
      <protection hidden="1"/>
    </xf>
    <xf numFmtId="0" fontId="0" fillId="0" borderId="18" xfId="0" applyBorder="1" applyAlignment="1" applyProtection="1">
      <alignment horizontal="center" vertical="center"/>
      <protection hidden="1"/>
    </xf>
    <xf numFmtId="0" fontId="0" fillId="0" borderId="19" xfId="0" applyBorder="1" applyAlignment="1" applyProtection="1">
      <alignment vertical="center"/>
      <protection hidden="1"/>
    </xf>
    <xf numFmtId="169" fontId="0" fillId="8" borderId="0" xfId="0" applyNumberFormat="1" applyFill="1" applyAlignment="1" applyProtection="1">
      <alignment horizontal="left"/>
      <protection hidden="1"/>
    </xf>
    <xf numFmtId="169" fontId="0" fillId="8" borderId="0" xfId="0" applyNumberFormat="1" applyFill="1" applyProtection="1">
      <protection hidden="1"/>
    </xf>
    <xf numFmtId="167" fontId="0" fillId="8" borderId="0" xfId="4" applyNumberFormat="1" applyFont="1" applyFill="1" applyProtection="1">
      <protection hidden="1"/>
    </xf>
    <xf numFmtId="0" fontId="4" fillId="8" borderId="0" xfId="0" applyFont="1" applyFill="1" applyBorder="1" applyProtection="1">
      <protection hidden="1"/>
    </xf>
    <xf numFmtId="0" fontId="4" fillId="8" borderId="0" xfId="0" applyFont="1" applyFill="1" applyBorder="1" applyAlignment="1" applyProtection="1">
      <alignment horizontal="center"/>
      <protection hidden="1"/>
    </xf>
    <xf numFmtId="169" fontId="4" fillId="8" borderId="0" xfId="0" applyNumberFormat="1" applyFont="1" applyFill="1" applyBorder="1" applyAlignment="1" applyProtection="1">
      <alignment horizontal="center"/>
      <protection hidden="1"/>
    </xf>
    <xf numFmtId="0" fontId="4" fillId="8" borderId="0" xfId="0" quotePrefix="1" applyFont="1" applyFill="1" applyBorder="1" applyAlignment="1" applyProtection="1">
      <alignment horizontal="center"/>
      <protection hidden="1"/>
    </xf>
    <xf numFmtId="170" fontId="5" fillId="8" borderId="0" xfId="0" applyNumberFormat="1" applyFont="1" applyFill="1" applyBorder="1" applyProtection="1">
      <protection hidden="1"/>
    </xf>
    <xf numFmtId="0" fontId="4" fillId="8" borderId="0" xfId="0" applyFont="1" applyFill="1" applyBorder="1" applyAlignment="1" applyProtection="1">
      <alignment horizontal="right"/>
      <protection hidden="1"/>
    </xf>
    <xf numFmtId="4" fontId="4" fillId="8" borderId="0" xfId="0" applyNumberFormat="1" applyFont="1" applyFill="1" applyBorder="1" applyAlignment="1" applyProtection="1">
      <alignment horizontal="left"/>
      <protection hidden="1"/>
    </xf>
    <xf numFmtId="0" fontId="8" fillId="8" borderId="0" xfId="0" applyFont="1" applyFill="1" applyBorder="1" applyProtection="1">
      <protection hidden="1"/>
    </xf>
    <xf numFmtId="0" fontId="0" fillId="8" borderId="0" xfId="0" applyFill="1" applyBorder="1" applyProtection="1">
      <protection hidden="1"/>
    </xf>
    <xf numFmtId="0" fontId="0" fillId="8" borderId="17" xfId="0" applyFill="1" applyBorder="1" applyProtection="1">
      <protection hidden="1"/>
    </xf>
    <xf numFmtId="0" fontId="0" fillId="8" borderId="20" xfId="0" applyFill="1" applyBorder="1" applyProtection="1">
      <protection hidden="1"/>
    </xf>
    <xf numFmtId="0" fontId="0" fillId="8" borderId="21" xfId="0" applyFill="1" applyBorder="1" applyProtection="1">
      <protection hidden="1"/>
    </xf>
    <xf numFmtId="0" fontId="0" fillId="8" borderId="15" xfId="0" applyFill="1" applyBorder="1" applyProtection="1">
      <protection hidden="1"/>
    </xf>
    <xf numFmtId="0" fontId="0" fillId="8" borderId="16" xfId="0" applyFill="1" applyBorder="1" applyProtection="1">
      <protection hidden="1"/>
    </xf>
    <xf numFmtId="0" fontId="0" fillId="8" borderId="18" xfId="0" applyFill="1" applyBorder="1" applyProtection="1">
      <protection hidden="1"/>
    </xf>
    <xf numFmtId="0" fontId="0" fillId="8" borderId="22" xfId="0" applyFill="1" applyBorder="1" applyProtection="1">
      <protection hidden="1"/>
    </xf>
    <xf numFmtId="0" fontId="0" fillId="8" borderId="19" xfId="0" applyFill="1" applyBorder="1" applyProtection="1">
      <protection hidden="1"/>
    </xf>
    <xf numFmtId="0" fontId="3" fillId="9" borderId="0" xfId="0" applyFont="1" applyFill="1" applyBorder="1" applyAlignment="1" applyProtection="1">
      <alignment horizontal="center"/>
      <protection hidden="1"/>
    </xf>
    <xf numFmtId="0" fontId="3" fillId="9" borderId="0" xfId="0" applyFont="1" applyFill="1" applyBorder="1" applyProtection="1">
      <protection hidden="1"/>
    </xf>
    <xf numFmtId="0" fontId="0" fillId="9" borderId="0" xfId="0" applyFill="1" applyBorder="1" applyAlignment="1" applyProtection="1">
      <alignment vertical="top" wrapText="1"/>
      <protection hidden="1"/>
    </xf>
    <xf numFmtId="0" fontId="0" fillId="9" borderId="0" xfId="0" applyFill="1" applyBorder="1" applyAlignment="1" applyProtection="1">
      <alignment horizontal="center"/>
      <protection hidden="1"/>
    </xf>
    <xf numFmtId="0" fontId="0" fillId="9" borderId="0" xfId="0" applyFill="1" applyBorder="1" applyProtection="1">
      <protection hidden="1"/>
    </xf>
    <xf numFmtId="0" fontId="4" fillId="9" borderId="0" xfId="0" applyFont="1" applyFill="1" applyBorder="1" applyProtection="1">
      <protection hidden="1"/>
    </xf>
    <xf numFmtId="0" fontId="3" fillId="9" borderId="0" xfId="0" applyFont="1" applyFill="1" applyBorder="1" applyAlignment="1" applyProtection="1">
      <alignment horizontal="center" wrapText="1"/>
      <protection hidden="1"/>
    </xf>
    <xf numFmtId="0" fontId="9" fillId="9" borderId="0" xfId="0" applyFont="1" applyFill="1" applyBorder="1" applyProtection="1">
      <protection hidden="1"/>
    </xf>
    <xf numFmtId="0" fontId="3" fillId="9" borderId="0" xfId="0" applyFont="1" applyFill="1" applyBorder="1" applyAlignment="1" applyProtection="1">
      <protection hidden="1"/>
    </xf>
    <xf numFmtId="0" fontId="8" fillId="9" borderId="0" xfId="0" applyFont="1" applyFill="1" applyBorder="1" applyAlignment="1" applyProtection="1">
      <alignment horizontal="right"/>
      <protection hidden="1"/>
    </xf>
    <xf numFmtId="0" fontId="0" fillId="9" borderId="0" xfId="0" applyFill="1" applyBorder="1" applyAlignment="1" applyProtection="1">
      <alignment horizontal="center" vertical="top"/>
      <protection hidden="1"/>
    </xf>
    <xf numFmtId="0" fontId="0" fillId="9" borderId="0" xfId="0" applyFill="1" applyBorder="1" applyAlignment="1" applyProtection="1">
      <alignment vertical="top"/>
      <protection hidden="1"/>
    </xf>
    <xf numFmtId="0" fontId="0" fillId="9" borderId="0" xfId="0" applyFill="1" applyBorder="1" applyAlignment="1" applyProtection="1">
      <alignment horizontal="center" vertical="center"/>
      <protection hidden="1"/>
    </xf>
    <xf numFmtId="0" fontId="0" fillId="9" borderId="0" xfId="0" applyFill="1" applyBorder="1" applyAlignment="1" applyProtection="1">
      <alignment vertical="center"/>
      <protection hidden="1"/>
    </xf>
    <xf numFmtId="0" fontId="2" fillId="9" borderId="8" xfId="0" applyFont="1" applyFill="1" applyBorder="1" applyProtection="1">
      <protection hidden="1"/>
    </xf>
    <xf numFmtId="0" fontId="0" fillId="9" borderId="6" xfId="0" applyFill="1" applyBorder="1" applyProtection="1">
      <protection hidden="1"/>
    </xf>
    <xf numFmtId="0" fontId="0" fillId="9" borderId="10" xfId="0" applyFill="1" applyBorder="1" applyAlignment="1" applyProtection="1">
      <alignment vertical="top" wrapText="1"/>
      <protection hidden="1"/>
    </xf>
    <xf numFmtId="169" fontId="0" fillId="9" borderId="4" xfId="0" applyNumberFormat="1" applyFill="1" applyBorder="1" applyAlignment="1" applyProtection="1">
      <alignment vertical="top" wrapText="1"/>
      <protection hidden="1"/>
    </xf>
    <xf numFmtId="0" fontId="6" fillId="9" borderId="8" xfId="0" applyFont="1" applyFill="1" applyBorder="1" applyProtection="1">
      <protection hidden="1"/>
    </xf>
    <xf numFmtId="0" fontId="7" fillId="9" borderId="2" xfId="0" applyFont="1" applyFill="1" applyBorder="1" applyAlignment="1" applyProtection="1">
      <alignment horizontal="center"/>
      <protection hidden="1"/>
    </xf>
    <xf numFmtId="0" fontId="7" fillId="9" borderId="6" xfId="0" applyFont="1" applyFill="1" applyBorder="1" applyAlignment="1" applyProtection="1">
      <alignment horizontal="center"/>
      <protection hidden="1"/>
    </xf>
    <xf numFmtId="0" fontId="7" fillId="9" borderId="9" xfId="0" applyFont="1" applyFill="1" applyBorder="1" applyProtection="1">
      <protection hidden="1"/>
    </xf>
    <xf numFmtId="168" fontId="5" fillId="9" borderId="0" xfId="0" applyNumberFormat="1" applyFont="1" applyFill="1" applyBorder="1" applyAlignment="1" applyProtection="1">
      <alignment horizontal="center"/>
      <protection hidden="1"/>
    </xf>
    <xf numFmtId="0" fontId="7" fillId="9" borderId="0" xfId="0" applyFont="1" applyFill="1" applyBorder="1" applyAlignment="1" applyProtection="1">
      <alignment horizontal="center"/>
      <protection hidden="1"/>
    </xf>
    <xf numFmtId="0" fontId="7" fillId="9" borderId="7" xfId="0" applyFont="1" applyFill="1" applyBorder="1" applyAlignment="1" applyProtection="1">
      <alignment horizontal="center"/>
      <protection hidden="1"/>
    </xf>
    <xf numFmtId="0" fontId="0" fillId="8" borderId="9" xfId="0" applyFill="1" applyBorder="1" applyProtection="1">
      <protection hidden="1"/>
    </xf>
    <xf numFmtId="169" fontId="0" fillId="8" borderId="7" xfId="0" applyNumberFormat="1" applyFill="1" applyBorder="1" applyProtection="1">
      <protection hidden="1"/>
    </xf>
    <xf numFmtId="172" fontId="3" fillId="10" borderId="4" xfId="0" applyNumberFormat="1" applyFont="1" applyFill="1" applyBorder="1" applyAlignment="1" applyProtection="1">
      <alignment horizontal="center"/>
      <protection hidden="1"/>
    </xf>
    <xf numFmtId="0" fontId="7" fillId="8" borderId="9" xfId="0" applyFont="1" applyFill="1" applyBorder="1" applyProtection="1">
      <protection hidden="1"/>
    </xf>
    <xf numFmtId="0" fontId="7" fillId="8" borderId="0" xfId="0" applyFont="1" applyFill="1" applyBorder="1" applyAlignment="1" applyProtection="1">
      <alignment horizontal="center"/>
      <protection hidden="1"/>
    </xf>
    <xf numFmtId="0" fontId="7" fillId="8" borderId="7" xfId="0" applyFont="1" applyFill="1" applyBorder="1" applyAlignment="1" applyProtection="1">
      <alignment horizontal="center"/>
      <protection hidden="1"/>
    </xf>
    <xf numFmtId="0" fontId="3" fillId="5" borderId="15" xfId="0" applyFont="1" applyFill="1" applyBorder="1" applyAlignment="1" applyProtection="1">
      <alignment horizontal="center" vertical="top" wrapText="1"/>
      <protection hidden="1"/>
    </xf>
    <xf numFmtId="0" fontId="0" fillId="8" borderId="0" xfId="0" applyFill="1" applyBorder="1" applyAlignment="1" applyProtection="1">
      <alignment vertical="top"/>
      <protection hidden="1"/>
    </xf>
    <xf numFmtId="0" fontId="7" fillId="8" borderId="1" xfId="0" applyFont="1" applyFill="1" applyBorder="1" applyProtection="1">
      <protection hidden="1"/>
    </xf>
    <xf numFmtId="168" fontId="5" fillId="8" borderId="0" xfId="0" applyNumberFormat="1" applyFont="1" applyFill="1" applyBorder="1" applyAlignment="1" applyProtection="1">
      <alignment horizontal="center"/>
      <protection hidden="1"/>
    </xf>
    <xf numFmtId="0" fontId="7" fillId="8" borderId="1" xfId="0" applyFont="1" applyFill="1" applyBorder="1" applyAlignment="1" applyProtection="1">
      <alignment horizontal="center"/>
      <protection hidden="1"/>
    </xf>
    <xf numFmtId="0" fontId="0" fillId="8" borderId="20" xfId="0" applyFill="1" applyBorder="1" applyAlignment="1" applyProtection="1">
      <alignment horizontal="center"/>
      <protection hidden="1"/>
    </xf>
    <xf numFmtId="0" fontId="0" fillId="8" borderId="0" xfId="0" applyFill="1" applyBorder="1" applyAlignment="1" applyProtection="1">
      <alignment vertical="top" wrapText="1"/>
      <protection hidden="1"/>
    </xf>
    <xf numFmtId="0" fontId="0" fillId="8" borderId="16" xfId="0" applyFill="1" applyBorder="1" applyAlignment="1" applyProtection="1">
      <alignment vertical="top" wrapText="1"/>
      <protection hidden="1"/>
    </xf>
    <xf numFmtId="0" fontId="0" fillId="8" borderId="16" xfId="0" applyFill="1" applyBorder="1" applyAlignment="1" applyProtection="1">
      <alignment vertical="top"/>
      <protection hidden="1"/>
    </xf>
    <xf numFmtId="0" fontId="0" fillId="8" borderId="0" xfId="0" applyFill="1" applyBorder="1" applyAlignment="1" applyProtection="1">
      <alignment horizontal="center"/>
      <protection hidden="1"/>
    </xf>
    <xf numFmtId="169" fontId="0" fillId="8" borderId="15" xfId="0" applyNumberFormat="1" applyFill="1" applyBorder="1" applyAlignment="1" applyProtection="1">
      <alignment horizontal="left"/>
      <protection hidden="1"/>
    </xf>
    <xf numFmtId="169" fontId="0" fillId="8" borderId="0" xfId="0" applyNumberFormat="1" applyFill="1" applyBorder="1" applyProtection="1">
      <protection hidden="1"/>
    </xf>
    <xf numFmtId="167" fontId="0" fillId="8" borderId="0" xfId="4" applyNumberFormat="1" applyFont="1" applyFill="1" applyBorder="1" applyProtection="1">
      <protection hidden="1"/>
    </xf>
    <xf numFmtId="0" fontId="4" fillId="8" borderId="15" xfId="0" applyFont="1" applyFill="1" applyBorder="1" applyProtection="1">
      <protection hidden="1"/>
    </xf>
    <xf numFmtId="0" fontId="8" fillId="8" borderId="15" xfId="0" applyFont="1" applyFill="1" applyBorder="1" applyProtection="1">
      <protection hidden="1"/>
    </xf>
    <xf numFmtId="0" fontId="0" fillId="8" borderId="0" xfId="0" applyFill="1" applyBorder="1" applyAlignment="1" applyProtection="1">
      <alignment vertical="center"/>
      <protection hidden="1"/>
    </xf>
    <xf numFmtId="0" fontId="0" fillId="8" borderId="16" xfId="0" applyFill="1" applyBorder="1" applyAlignment="1" applyProtection="1">
      <alignment vertical="center"/>
      <protection hidden="1"/>
    </xf>
    <xf numFmtId="0" fontId="0" fillId="8" borderId="22" xfId="0" applyFill="1" applyBorder="1" applyAlignment="1" applyProtection="1">
      <alignment horizontal="center"/>
      <protection hidden="1"/>
    </xf>
    <xf numFmtId="0" fontId="13" fillId="11" borderId="15" xfId="0" applyFont="1" applyFill="1" applyBorder="1" applyAlignment="1" applyProtection="1">
      <alignment horizontal="center" wrapText="1"/>
      <protection hidden="1"/>
    </xf>
    <xf numFmtId="0" fontId="4" fillId="4" borderId="0" xfId="0" applyFont="1" applyFill="1" applyBorder="1" applyAlignment="1" applyProtection="1">
      <alignment horizontal="left"/>
      <protection hidden="1"/>
    </xf>
    <xf numFmtId="2" fontId="7" fillId="0" borderId="1" xfId="0" applyNumberFormat="1" applyFont="1" applyFill="1" applyBorder="1" applyAlignment="1" applyProtection="1">
      <alignment horizontal="center" vertical="center"/>
      <protection hidden="1"/>
    </xf>
    <xf numFmtId="169" fontId="0" fillId="0" borderId="4" xfId="0" applyNumberFormat="1" applyFill="1" applyBorder="1" applyAlignment="1" applyProtection="1">
      <alignment vertical="center" wrapText="1"/>
      <protection hidden="1"/>
    </xf>
    <xf numFmtId="169" fontId="7" fillId="0" borderId="1" xfId="0" applyNumberFormat="1" applyFont="1" applyFill="1" applyBorder="1" applyAlignment="1" applyProtection="1">
      <alignment horizontal="center" vertical="center" wrapText="1"/>
      <protection hidden="1"/>
    </xf>
    <xf numFmtId="167" fontId="14" fillId="5" borderId="1" xfId="4" applyNumberFormat="1" applyFont="1" applyFill="1" applyBorder="1" applyAlignment="1" applyProtection="1">
      <alignment horizontal="center"/>
      <protection locked="0" hidden="1"/>
    </xf>
    <xf numFmtId="0" fontId="4" fillId="6" borderId="4" xfId="0" applyFont="1" applyFill="1" applyBorder="1" applyProtection="1">
      <protection locked="0" hidden="1"/>
    </xf>
    <xf numFmtId="0" fontId="4" fillId="7" borderId="4" xfId="0" applyFont="1" applyFill="1" applyBorder="1" applyProtection="1">
      <protection locked="0" hidden="1"/>
    </xf>
    <xf numFmtId="0" fontId="0" fillId="0" borderId="17" xfId="0" applyBorder="1" applyProtection="1">
      <protection hidden="1"/>
    </xf>
    <xf numFmtId="0" fontId="0" fillId="0" borderId="20" xfId="0" applyBorder="1" applyProtection="1">
      <protection hidden="1"/>
    </xf>
    <xf numFmtId="0" fontId="0" fillId="9" borderId="20" xfId="0" applyFill="1" applyBorder="1" applyProtection="1">
      <protection hidden="1"/>
    </xf>
    <xf numFmtId="0" fontId="0" fillId="9" borderId="20" xfId="0" applyFill="1" applyBorder="1" applyAlignment="1" applyProtection="1">
      <alignment horizontal="center"/>
      <protection hidden="1"/>
    </xf>
    <xf numFmtId="0" fontId="0" fillId="9" borderId="21" xfId="0" applyFill="1" applyBorder="1" applyAlignment="1" applyProtection="1">
      <alignment horizontal="center"/>
      <protection hidden="1"/>
    </xf>
    <xf numFmtId="0" fontId="0" fillId="0" borderId="0" xfId="0" applyBorder="1" applyProtection="1">
      <protection hidden="1"/>
    </xf>
    <xf numFmtId="0" fontId="0" fillId="9" borderId="16" xfId="0" applyFill="1" applyBorder="1" applyAlignment="1" applyProtection="1">
      <alignment horizontal="center"/>
      <protection hidden="1"/>
    </xf>
    <xf numFmtId="0" fontId="0" fillId="0" borderId="18" xfId="0" applyBorder="1" applyProtection="1">
      <protection hidden="1"/>
    </xf>
    <xf numFmtId="0" fontId="0" fillId="0" borderId="22" xfId="0" applyBorder="1" applyProtection="1">
      <protection hidden="1"/>
    </xf>
    <xf numFmtId="0" fontId="0" fillId="9" borderId="22" xfId="0" applyFill="1" applyBorder="1" applyProtection="1">
      <protection hidden="1"/>
    </xf>
    <xf numFmtId="0" fontId="0" fillId="9" borderId="22" xfId="0" applyFill="1" applyBorder="1" applyAlignment="1" applyProtection="1">
      <alignment horizontal="center"/>
      <protection hidden="1"/>
    </xf>
    <xf numFmtId="0" fontId="0" fillId="9" borderId="19" xfId="0" applyFill="1" applyBorder="1" applyAlignment="1" applyProtection="1">
      <alignment horizontal="center"/>
      <protection hidden="1"/>
    </xf>
    <xf numFmtId="0" fontId="12" fillId="0" borderId="0" xfId="0" quotePrefix="1" applyFont="1" applyFill="1" applyBorder="1" applyAlignment="1" applyProtection="1">
      <alignment horizontal="right"/>
      <protection hidden="1"/>
    </xf>
    <xf numFmtId="10" fontId="5" fillId="4" borderId="0" xfId="0" applyNumberFormat="1" applyFont="1" applyFill="1" applyBorder="1" applyAlignment="1" applyProtection="1">
      <alignment horizontal="right" vertical="top" wrapText="1"/>
      <protection hidden="1"/>
    </xf>
    <xf numFmtId="2" fontId="5" fillId="4" borderId="0" xfId="0" applyNumberFormat="1" applyFont="1" applyFill="1" applyBorder="1" applyAlignment="1" applyProtection="1">
      <alignment horizontal="right" vertical="top" wrapText="1"/>
      <protection hidden="1"/>
    </xf>
    <xf numFmtId="0" fontId="15" fillId="0" borderId="8" xfId="0" applyFont="1" applyFill="1" applyBorder="1" applyProtection="1">
      <protection hidden="1"/>
    </xf>
    <xf numFmtId="0" fontId="16" fillId="0" borderId="10" xfId="0" applyFont="1" applyFill="1" applyBorder="1" applyAlignment="1" applyProtection="1">
      <alignment vertical="center" wrapText="1"/>
      <protection hidden="1"/>
    </xf>
    <xf numFmtId="0" fontId="16" fillId="0" borderId="8" xfId="0" applyFont="1" applyFill="1" applyBorder="1" applyProtection="1">
      <protection hidden="1"/>
    </xf>
    <xf numFmtId="0" fontId="16" fillId="0" borderId="9" xfId="0" applyFont="1" applyFill="1" applyBorder="1" applyProtection="1">
      <protection hidden="1"/>
    </xf>
    <xf numFmtId="0" fontId="16" fillId="0" borderId="11" xfId="0" applyFont="1" applyFill="1" applyBorder="1" applyProtection="1">
      <protection hidden="1"/>
    </xf>
    <xf numFmtId="0" fontId="16" fillId="0" borderId="10" xfId="0" applyFont="1" applyFill="1" applyBorder="1" applyProtection="1">
      <protection hidden="1"/>
    </xf>
    <xf numFmtId="0" fontId="16" fillId="0" borderId="10" xfId="0" applyFont="1" applyFill="1" applyBorder="1" applyAlignment="1" applyProtection="1">
      <alignment vertical="top"/>
      <protection hidden="1"/>
    </xf>
    <xf numFmtId="0" fontId="17" fillId="0" borderId="10" xfId="0" applyFont="1" applyFill="1" applyBorder="1" applyAlignment="1" applyProtection="1">
      <alignment vertical="center" wrapText="1"/>
      <protection hidden="1"/>
    </xf>
    <xf numFmtId="0" fontId="16" fillId="0" borderId="10" xfId="0" applyFont="1" applyBorder="1" applyProtection="1">
      <protection hidden="1"/>
    </xf>
    <xf numFmtId="0" fontId="16" fillId="0" borderId="10" xfId="0" applyFont="1" applyFill="1" applyBorder="1" applyAlignment="1" applyProtection="1">
      <alignment horizontal="left"/>
      <protection hidden="1"/>
    </xf>
    <xf numFmtId="0" fontId="18" fillId="0" borderId="8" xfId="0" applyFont="1" applyFill="1" applyBorder="1" applyProtection="1">
      <protection hidden="1"/>
    </xf>
    <xf numFmtId="166" fontId="17" fillId="0" borderId="1" xfId="0" applyNumberFormat="1" applyFont="1" applyFill="1" applyBorder="1" applyAlignment="1" applyProtection="1">
      <alignment horizontal="center" vertical="center" wrapText="1"/>
      <protection hidden="1"/>
    </xf>
    <xf numFmtId="0" fontId="17" fillId="0" borderId="4" xfId="0" applyFont="1" applyFill="1" applyBorder="1" applyAlignment="1" applyProtection="1">
      <alignment horizontal="center" vertical="center" wrapText="1"/>
      <protection hidden="1"/>
    </xf>
    <xf numFmtId="0" fontId="17" fillId="0" borderId="10" xfId="0" applyFont="1" applyFill="1" applyBorder="1" applyAlignment="1" applyProtection="1">
      <alignment vertical="center"/>
      <protection hidden="1"/>
    </xf>
    <xf numFmtId="172" fontId="19" fillId="11" borderId="4" xfId="0" applyNumberFormat="1" applyFont="1" applyFill="1" applyBorder="1" applyAlignment="1" applyProtection="1">
      <alignment horizontal="center"/>
      <protection locked="0" hidden="1"/>
    </xf>
    <xf numFmtId="0" fontId="20" fillId="0" borderId="21" xfId="0" applyFont="1" applyBorder="1" applyProtection="1">
      <protection hidden="1"/>
    </xf>
    <xf numFmtId="0" fontId="16" fillId="0" borderId="16" xfId="0" applyFont="1" applyBorder="1" applyAlignment="1" applyProtection="1">
      <alignment vertical="top" wrapText="1"/>
      <protection hidden="1"/>
    </xf>
    <xf numFmtId="0" fontId="20" fillId="0" borderId="16" xfId="0" applyFont="1" applyBorder="1" applyProtection="1">
      <protection hidden="1"/>
    </xf>
    <xf numFmtId="0" fontId="16" fillId="0" borderId="16" xfId="0" applyFont="1" applyFill="1" applyBorder="1" applyProtection="1">
      <protection hidden="1"/>
    </xf>
    <xf numFmtId="0" fontId="16" fillId="0" borderId="16" xfId="0" applyFont="1" applyBorder="1" applyProtection="1">
      <protection hidden="1"/>
    </xf>
    <xf numFmtId="0" fontId="20" fillId="0" borderId="16" xfId="0" applyFont="1" applyBorder="1" applyAlignment="1" applyProtection="1">
      <alignment vertical="top"/>
      <protection hidden="1"/>
    </xf>
    <xf numFmtId="0" fontId="20" fillId="0" borderId="8" xfId="0" applyFont="1" applyFill="1" applyBorder="1" applyProtection="1">
      <protection hidden="1"/>
    </xf>
    <xf numFmtId="0" fontId="16" fillId="0" borderId="2" xfId="0" applyFont="1" applyFill="1" applyBorder="1" applyAlignment="1" applyProtection="1">
      <alignment horizontal="right"/>
      <protection hidden="1"/>
    </xf>
    <xf numFmtId="0" fontId="22" fillId="0" borderId="15" xfId="0" applyFont="1" applyBorder="1" applyAlignment="1" applyProtection="1">
      <alignment horizontal="right"/>
      <protection hidden="1"/>
    </xf>
    <xf numFmtId="0" fontId="16" fillId="8" borderId="0" xfId="0" applyFont="1" applyFill="1" applyBorder="1" applyAlignment="1" applyProtection="1">
      <alignment horizontal="center"/>
      <protection hidden="1"/>
    </xf>
    <xf numFmtId="0" fontId="20" fillId="4" borderId="8" xfId="0" applyFont="1" applyFill="1" applyBorder="1" applyProtection="1">
      <protection hidden="1"/>
    </xf>
    <xf numFmtId="0" fontId="16" fillId="4" borderId="9" xfId="0" applyFont="1" applyFill="1" applyBorder="1" applyProtection="1">
      <protection hidden="1"/>
    </xf>
    <xf numFmtId="0" fontId="16" fillId="4" borderId="9" xfId="0" applyFont="1" applyFill="1" applyBorder="1" applyAlignment="1" applyProtection="1">
      <protection hidden="1"/>
    </xf>
    <xf numFmtId="0" fontId="23" fillId="0" borderId="10" xfId="0" applyFont="1" applyFill="1" applyBorder="1" applyProtection="1">
      <protection hidden="1"/>
    </xf>
    <xf numFmtId="0" fontId="24" fillId="0" borderId="0" xfId="0" applyFont="1" applyFill="1" applyBorder="1" applyProtection="1">
      <protection hidden="1"/>
    </xf>
    <xf numFmtId="0" fontId="24" fillId="0" borderId="9" xfId="0" applyFont="1" applyFill="1" applyBorder="1" applyProtection="1">
      <protection hidden="1"/>
    </xf>
    <xf numFmtId="167" fontId="0" fillId="0" borderId="0" xfId="0" applyNumberFormat="1" applyFill="1" applyBorder="1" applyAlignment="1" applyProtection="1">
      <alignment horizontal="left"/>
      <protection hidden="1"/>
    </xf>
    <xf numFmtId="0" fontId="24" fillId="0" borderId="11" xfId="0" applyFont="1" applyFill="1" applyBorder="1" applyProtection="1">
      <protection hidden="1"/>
    </xf>
    <xf numFmtId="0" fontId="24" fillId="0" borderId="12" xfId="0" applyFont="1" applyBorder="1" applyAlignment="1" applyProtection="1">
      <alignment vertical="center"/>
      <protection hidden="1"/>
    </xf>
    <xf numFmtId="0" fontId="7" fillId="0" borderId="1" xfId="0" applyFont="1" applyFill="1" applyBorder="1" applyAlignment="1" applyProtection="1">
      <alignment horizontal="left" vertical="center" wrapText="1"/>
      <protection hidden="1"/>
    </xf>
    <xf numFmtId="0" fontId="7" fillId="0" borderId="4" xfId="0" applyFont="1" applyFill="1" applyBorder="1" applyAlignment="1" applyProtection="1">
      <alignment horizontal="left" vertical="center" wrapText="1"/>
      <protection hidden="1"/>
    </xf>
    <xf numFmtId="169" fontId="24" fillId="4" borderId="9" xfId="0" applyNumberFormat="1" applyFont="1" applyFill="1" applyBorder="1" applyAlignment="1" applyProtection="1">
      <alignment horizontal="left" wrapText="1"/>
      <protection hidden="1"/>
    </xf>
    <xf numFmtId="169" fontId="4" fillId="4" borderId="0" xfId="0" applyNumberFormat="1" applyFont="1" applyFill="1" applyBorder="1" applyAlignment="1" applyProtection="1">
      <alignment horizontal="left" wrapText="1"/>
      <protection hidden="1"/>
    </xf>
    <xf numFmtId="169" fontId="4" fillId="4" borderId="7" xfId="0" applyNumberFormat="1" applyFont="1" applyFill="1" applyBorder="1" applyAlignment="1" applyProtection="1">
      <alignment horizontal="left" wrapText="1"/>
      <protection hidden="1"/>
    </xf>
    <xf numFmtId="0" fontId="24" fillId="4" borderId="9" xfId="0" applyFont="1" applyFill="1" applyBorder="1" applyAlignment="1" applyProtection="1">
      <alignment horizontal="left" vertical="top" wrapText="1"/>
      <protection hidden="1"/>
    </xf>
    <xf numFmtId="0" fontId="4" fillId="4" borderId="0" xfId="0" applyFont="1" applyFill="1" applyBorder="1" applyAlignment="1" applyProtection="1">
      <alignment horizontal="left" vertical="top" wrapText="1"/>
      <protection hidden="1"/>
    </xf>
    <xf numFmtId="0" fontId="4" fillId="4" borderId="7" xfId="0" applyFont="1" applyFill="1" applyBorder="1" applyAlignment="1" applyProtection="1">
      <alignment horizontal="left" vertical="top" wrapText="1"/>
      <protection hidden="1"/>
    </xf>
    <xf numFmtId="169" fontId="4" fillId="4" borderId="9" xfId="0" applyNumberFormat="1" applyFont="1" applyFill="1" applyBorder="1" applyAlignment="1" applyProtection="1">
      <alignment horizontal="left" wrapText="1"/>
      <protection hidden="1"/>
    </xf>
    <xf numFmtId="0" fontId="16" fillId="4" borderId="9" xfId="0" applyFont="1" applyFill="1" applyBorder="1" applyAlignment="1" applyProtection="1">
      <alignment horizontal="left" vertical="top" wrapText="1"/>
      <protection hidden="1"/>
    </xf>
    <xf numFmtId="0" fontId="4" fillId="4" borderId="9" xfId="0" applyFont="1" applyFill="1" applyBorder="1" applyAlignment="1" applyProtection="1">
      <alignment horizontal="center"/>
      <protection hidden="1"/>
    </xf>
    <xf numFmtId="0" fontId="4" fillId="4" borderId="0" xfId="0" applyFont="1" applyFill="1" applyBorder="1" applyAlignment="1" applyProtection="1">
      <alignment horizontal="center"/>
      <protection hidden="1"/>
    </xf>
    <xf numFmtId="0" fontId="4" fillId="4" borderId="7" xfId="0" applyFont="1" applyFill="1" applyBorder="1" applyAlignment="1" applyProtection="1">
      <alignment horizontal="center"/>
      <protection hidden="1"/>
    </xf>
    <xf numFmtId="0" fontId="20" fillId="4" borderId="9" xfId="0" applyFont="1" applyFill="1" applyBorder="1" applyAlignment="1" applyProtection="1">
      <alignment horizontal="left" vertical="top" wrapText="1"/>
      <protection hidden="1"/>
    </xf>
    <xf numFmtId="0" fontId="3" fillId="4" borderId="0" xfId="0" applyFont="1" applyFill="1" applyBorder="1" applyAlignment="1" applyProtection="1">
      <alignment horizontal="left" vertical="top" wrapText="1"/>
      <protection hidden="1"/>
    </xf>
    <xf numFmtId="0" fontId="3" fillId="4" borderId="7" xfId="0" applyFont="1" applyFill="1" applyBorder="1" applyAlignment="1" applyProtection="1">
      <alignment horizontal="left" vertical="top" wrapText="1"/>
      <protection hidden="1"/>
    </xf>
    <xf numFmtId="171" fontId="4" fillId="4" borderId="9" xfId="0" applyNumberFormat="1" applyFont="1" applyFill="1" applyBorder="1" applyAlignment="1" applyProtection="1">
      <alignment horizontal="left" wrapText="1"/>
      <protection hidden="1"/>
    </xf>
    <xf numFmtId="171" fontId="4" fillId="4" borderId="0" xfId="0" applyNumberFormat="1" applyFont="1" applyFill="1" applyBorder="1" applyAlignment="1" applyProtection="1">
      <alignment horizontal="left" wrapText="1"/>
      <protection hidden="1"/>
    </xf>
    <xf numFmtId="171" fontId="4" fillId="4" borderId="7" xfId="0" applyNumberFormat="1" applyFont="1" applyFill="1" applyBorder="1" applyAlignment="1" applyProtection="1">
      <alignment horizontal="left" wrapText="1"/>
      <protection hidden="1"/>
    </xf>
    <xf numFmtId="0" fontId="4" fillId="4" borderId="9" xfId="0" applyFont="1" applyFill="1" applyBorder="1" applyAlignment="1" applyProtection="1">
      <alignment horizontal="left" vertical="top" wrapText="1"/>
      <protection hidden="1"/>
    </xf>
    <xf numFmtId="0" fontId="24" fillId="0" borderId="12" xfId="0" applyFont="1" applyBorder="1" applyAlignment="1" applyProtection="1">
      <alignment vertical="center" wrapText="1"/>
      <protection hidden="1"/>
    </xf>
    <xf numFmtId="0" fontId="0" fillId="0" borderId="13" xfId="0" applyBorder="1" applyAlignment="1" applyProtection="1">
      <alignment vertical="center" wrapText="1"/>
      <protection hidden="1"/>
    </xf>
    <xf numFmtId="0" fontId="0" fillId="0" borderId="14" xfId="0" applyBorder="1" applyAlignment="1" applyProtection="1">
      <alignment vertical="center" wrapText="1"/>
      <protection hidden="1"/>
    </xf>
    <xf numFmtId="0" fontId="24" fillId="0" borderId="18" xfId="0" applyFont="1" applyFill="1" applyBorder="1" applyAlignment="1" applyProtection="1">
      <alignment horizontal="left" vertical="top" wrapText="1"/>
      <protection hidden="1"/>
    </xf>
    <xf numFmtId="0" fontId="4" fillId="0" borderId="22" xfId="0" applyFont="1" applyFill="1" applyBorder="1" applyAlignment="1" applyProtection="1">
      <alignment horizontal="left" vertical="top" wrapText="1"/>
      <protection hidden="1"/>
    </xf>
    <xf numFmtId="0" fontId="4" fillId="0" borderId="19"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4" fillId="0" borderId="13" xfId="0" applyFont="1" applyFill="1" applyBorder="1" applyAlignment="1" applyProtection="1">
      <alignment horizontal="left" vertical="top" wrapText="1"/>
      <protection hidden="1"/>
    </xf>
    <xf numFmtId="0" fontId="4" fillId="0" borderId="14" xfId="0" applyFont="1" applyFill="1" applyBorder="1" applyAlignment="1" applyProtection="1">
      <alignment horizontal="left" vertical="top" wrapText="1"/>
      <protection hidden="1"/>
    </xf>
    <xf numFmtId="0" fontId="24" fillId="0" borderId="17" xfId="0" applyFont="1" applyBorder="1" applyAlignment="1" applyProtection="1">
      <alignment horizontal="left" vertical="center"/>
      <protection hidden="1"/>
    </xf>
    <xf numFmtId="0" fontId="0" fillId="0" borderId="20" xfId="0" applyBorder="1" applyAlignment="1" applyProtection="1">
      <alignment horizontal="left" vertical="center"/>
      <protection hidden="1"/>
    </xf>
    <xf numFmtId="0" fontId="0" fillId="0" borderId="21" xfId="0" applyBorder="1" applyAlignment="1" applyProtection="1">
      <alignment horizontal="left" vertical="center"/>
      <protection hidden="1"/>
    </xf>
    <xf numFmtId="0" fontId="23" fillId="4" borderId="9" xfId="0" applyFont="1" applyFill="1" applyBorder="1" applyAlignment="1" applyProtection="1">
      <alignment horizontal="left" vertical="top" wrapText="1"/>
      <protection hidden="1"/>
    </xf>
    <xf numFmtId="0" fontId="4" fillId="4" borderId="11" xfId="0" applyFont="1" applyFill="1" applyBorder="1" applyAlignment="1" applyProtection="1">
      <alignment horizontal="left"/>
      <protection hidden="1"/>
    </xf>
    <xf numFmtId="0" fontId="4" fillId="4" borderId="5" xfId="0" applyFont="1" applyFill="1" applyBorder="1" applyAlignment="1" applyProtection="1">
      <alignment horizontal="left"/>
      <protection hidden="1"/>
    </xf>
    <xf numFmtId="0" fontId="4" fillId="4" borderId="3" xfId="0" applyFont="1" applyFill="1" applyBorder="1" applyAlignment="1" applyProtection="1">
      <alignment horizontal="left"/>
      <protection hidden="1"/>
    </xf>
    <xf numFmtId="171" fontId="23" fillId="4" borderId="9" xfId="0" applyNumberFormat="1" applyFont="1" applyFill="1" applyBorder="1" applyAlignment="1" applyProtection="1">
      <alignment horizontal="left" wrapText="1"/>
      <protection hidden="1"/>
    </xf>
    <xf numFmtId="171" fontId="3" fillId="4" borderId="0" xfId="0" applyNumberFormat="1" applyFont="1" applyFill="1" applyBorder="1" applyAlignment="1" applyProtection="1">
      <alignment horizontal="left" wrapText="1"/>
      <protection hidden="1"/>
    </xf>
    <xf numFmtId="171" fontId="3" fillId="4" borderId="7" xfId="0" applyNumberFormat="1" applyFont="1" applyFill="1" applyBorder="1" applyAlignment="1" applyProtection="1">
      <alignment horizontal="left" wrapText="1"/>
      <protection hidden="1"/>
    </xf>
    <xf numFmtId="0" fontId="10" fillId="0" borderId="0" xfId="3" applyAlignment="1" applyProtection="1">
      <alignment horizontal="center"/>
      <protection hidden="1"/>
    </xf>
    <xf numFmtId="0" fontId="10" fillId="0" borderId="0" xfId="3" applyAlignment="1" applyProtection="1">
      <alignment horizontal="left"/>
      <protection hidden="1"/>
    </xf>
    <xf numFmtId="0" fontId="3" fillId="4" borderId="9" xfId="0" applyFont="1" applyFill="1" applyBorder="1" applyAlignment="1" applyProtection="1">
      <alignment horizontal="left" vertical="top" wrapText="1"/>
      <protection hidden="1"/>
    </xf>
    <xf numFmtId="171" fontId="3" fillId="4" borderId="9" xfId="0" applyNumberFormat="1" applyFont="1" applyFill="1" applyBorder="1" applyAlignment="1" applyProtection="1">
      <alignment horizontal="left" wrapText="1"/>
      <protection hidden="1"/>
    </xf>
    <xf numFmtId="169" fontId="0" fillId="4" borderId="9" xfId="0" applyNumberFormat="1" applyFont="1" applyFill="1" applyBorder="1" applyAlignment="1" applyProtection="1">
      <alignment horizontal="left" wrapText="1"/>
      <protection hidden="1"/>
    </xf>
    <xf numFmtId="0" fontId="0" fillId="4" borderId="9" xfId="0" applyFont="1" applyFill="1" applyBorder="1" applyAlignment="1" applyProtection="1">
      <alignment horizontal="left" vertical="top" wrapText="1"/>
      <protection hidden="1"/>
    </xf>
    <xf numFmtId="0" fontId="10" fillId="8" borderId="15" xfId="3" applyFill="1" applyBorder="1" applyAlignment="1" applyProtection="1">
      <protection hidden="1"/>
    </xf>
    <xf numFmtId="0" fontId="10" fillId="8" borderId="0" xfId="3" applyFill="1" applyBorder="1" applyAlignment="1" applyProtection="1">
      <protection hidden="1"/>
    </xf>
    <xf numFmtId="0" fontId="10" fillId="8" borderId="16" xfId="3" applyFill="1" applyBorder="1" applyAlignment="1" applyProtection="1">
      <protection hidden="1"/>
    </xf>
    <xf numFmtId="0" fontId="0" fillId="0" borderId="17" xfId="0" applyBorder="1" applyAlignment="1" applyProtection="1">
      <alignment horizontal="left" vertical="center"/>
      <protection hidden="1"/>
    </xf>
    <xf numFmtId="0" fontId="4" fillId="0" borderId="17" xfId="0" applyFont="1" applyFill="1" applyBorder="1" applyAlignment="1" applyProtection="1">
      <alignment horizontal="left" vertical="top" wrapText="1"/>
      <protection hidden="1"/>
    </xf>
    <xf numFmtId="0" fontId="4" fillId="0" borderId="20" xfId="0" applyFont="1" applyFill="1" applyBorder="1" applyAlignment="1" applyProtection="1">
      <alignment horizontal="left" vertical="top" wrapText="1"/>
      <protection hidden="1"/>
    </xf>
    <xf numFmtId="0" fontId="4" fillId="0" borderId="21" xfId="0" applyFont="1" applyFill="1" applyBorder="1" applyAlignment="1" applyProtection="1">
      <alignment horizontal="left" vertical="top" wrapText="1"/>
      <protection hidden="1"/>
    </xf>
    <xf numFmtId="0" fontId="0" fillId="0" borderId="18" xfId="0" applyFont="1" applyFill="1" applyBorder="1" applyAlignment="1" applyProtection="1">
      <alignment horizontal="left" vertical="top" wrapText="1"/>
      <protection hidden="1"/>
    </xf>
    <xf numFmtId="0" fontId="0" fillId="0" borderId="12" xfId="0" applyBorder="1" applyAlignment="1" applyProtection="1">
      <alignment vertical="center" wrapText="1"/>
      <protection hidden="1"/>
    </xf>
  </cellXfs>
  <cellStyles count="5">
    <cellStyle name="Comma" xfId="1" builtinId="3"/>
    <cellStyle name="Euro" xfId="2"/>
    <cellStyle name="Hyperlink" xfId="3"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123825</xdr:colOff>
      <xdr:row>25</xdr:row>
      <xdr:rowOff>9525</xdr:rowOff>
    </xdr:from>
    <xdr:to>
      <xdr:col>10</xdr:col>
      <xdr:colOff>2724150</xdr:colOff>
      <xdr:row>38</xdr:row>
      <xdr:rowOff>85725</xdr:rowOff>
    </xdr:to>
    <xdr:pic>
      <xdr:nvPicPr>
        <xdr:cNvPr id="10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67800" y="4333875"/>
          <a:ext cx="3028950" cy="2771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57150</xdr:colOff>
      <xdr:row>1</xdr:row>
      <xdr:rowOff>19050</xdr:rowOff>
    </xdr:from>
    <xdr:to>
      <xdr:col>11</xdr:col>
      <xdr:colOff>733425</xdr:colOff>
      <xdr:row>2</xdr:row>
      <xdr:rowOff>285750</xdr:rowOff>
    </xdr:to>
    <xdr:pic>
      <xdr:nvPicPr>
        <xdr:cNvPr id="1026" name="Picture 2" descr="Logo and Hydronix underneath_Standard"/>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630150" y="190500"/>
          <a:ext cx="6762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180975</xdr:colOff>
      <xdr:row>71</xdr:row>
      <xdr:rowOff>123825</xdr:rowOff>
    </xdr:from>
    <xdr:to>
      <xdr:col>1</xdr:col>
      <xdr:colOff>857250</xdr:colOff>
      <xdr:row>74</xdr:row>
      <xdr:rowOff>114300</xdr:rowOff>
    </xdr:to>
    <xdr:pic>
      <xdr:nvPicPr>
        <xdr:cNvPr id="1028" name="Picture 4" descr="Logo and Hydronix underneath_Standard"/>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95275" y="16030575"/>
          <a:ext cx="6762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xdr:row>
      <xdr:rowOff>38100</xdr:rowOff>
    </xdr:from>
    <xdr:to>
      <xdr:col>8</xdr:col>
      <xdr:colOff>123825</xdr:colOff>
      <xdr:row>32</xdr:row>
      <xdr:rowOff>9525</xdr:rowOff>
    </xdr:to>
    <xdr:pic>
      <xdr:nvPicPr>
        <xdr:cNvPr id="204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81200"/>
          <a:ext cx="4572000" cy="3209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171450</xdr:colOff>
      <xdr:row>12</xdr:row>
      <xdr:rowOff>47625</xdr:rowOff>
    </xdr:from>
    <xdr:to>
      <xdr:col>15</xdr:col>
      <xdr:colOff>419100</xdr:colOff>
      <xdr:row>32</xdr:row>
      <xdr:rowOff>28575</xdr:rowOff>
    </xdr:to>
    <xdr:pic>
      <xdr:nvPicPr>
        <xdr:cNvPr id="2050"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0" y="1990725"/>
          <a:ext cx="4591050" cy="321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142875</xdr:colOff>
      <xdr:row>25</xdr:row>
      <xdr:rowOff>95250</xdr:rowOff>
    </xdr:from>
    <xdr:to>
      <xdr:col>10</xdr:col>
      <xdr:colOff>2752725</xdr:colOff>
      <xdr:row>39</xdr:row>
      <xdr:rowOff>0</xdr:rowOff>
    </xdr:to>
    <xdr:pic>
      <xdr:nvPicPr>
        <xdr:cNvPr id="307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0650" y="4752975"/>
          <a:ext cx="3057525" cy="2752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66675</xdr:colOff>
      <xdr:row>1</xdr:row>
      <xdr:rowOff>9525</xdr:rowOff>
    </xdr:from>
    <xdr:to>
      <xdr:col>11</xdr:col>
      <xdr:colOff>742950</xdr:colOff>
      <xdr:row>2</xdr:row>
      <xdr:rowOff>266700</xdr:rowOff>
    </xdr:to>
    <xdr:pic>
      <xdr:nvPicPr>
        <xdr:cNvPr id="3074" name="Picture 2" descr="Logo and Hydronix underneath_Standard"/>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34875" y="180975"/>
          <a:ext cx="6762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72</xdr:row>
      <xdr:rowOff>47625</xdr:rowOff>
    </xdr:from>
    <xdr:to>
      <xdr:col>1</xdr:col>
      <xdr:colOff>733425</xdr:colOff>
      <xdr:row>75</xdr:row>
      <xdr:rowOff>28575</xdr:rowOff>
    </xdr:to>
    <xdr:pic>
      <xdr:nvPicPr>
        <xdr:cNvPr id="3075" name="Picture 3" descr="Logo and Hydronix underneath_Standard"/>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17211675"/>
          <a:ext cx="6762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hydronix.com/" TargetMode="External"/><Relationship Id="rId1" Type="http://schemas.openxmlformats.org/officeDocument/2006/relationships/hyperlink" Target="http://www.hydronix.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hydronix.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81"/>
  <sheetViews>
    <sheetView showGridLines="0" tabSelected="1" zoomScaleNormal="75" workbookViewId="0">
      <selection activeCell="C5" sqref="C5"/>
    </sheetView>
  </sheetViews>
  <sheetFormatPr defaultColWidth="11.5703125" defaultRowHeight="12.75"/>
  <cols>
    <col min="1" max="1" width="1.7109375" style="46" customWidth="1"/>
    <col min="2" max="2" width="17.42578125" style="46" customWidth="1"/>
    <col min="3" max="3" width="11.5703125" style="46" customWidth="1"/>
    <col min="4" max="4" width="9.140625" style="46" customWidth="1"/>
    <col min="5" max="5" width="17.28515625" style="46" customWidth="1"/>
    <col min="6" max="6" width="11.140625" style="48" customWidth="1"/>
    <col min="7" max="7" width="15.5703125" style="48" customWidth="1"/>
    <col min="8" max="8" width="47.42578125" style="48" customWidth="1"/>
    <col min="9" max="9" width="2.85546875" style="46" customWidth="1"/>
    <col min="10" max="10" width="6.42578125" style="48" customWidth="1"/>
    <col min="11" max="11" width="48" style="46" customWidth="1"/>
    <col min="12" max="12" width="12.140625" style="46" customWidth="1"/>
    <col min="13" max="16384" width="11.5703125" style="46"/>
  </cols>
  <sheetData>
    <row r="1" spans="1:12" ht="13.5" customHeight="1" thickBot="1">
      <c r="A1" s="164"/>
      <c r="B1" s="166"/>
      <c r="C1" s="166"/>
      <c r="D1" s="166"/>
      <c r="E1" s="166"/>
      <c r="F1" s="209"/>
      <c r="G1" s="209"/>
      <c r="H1" s="209"/>
      <c r="I1" s="166"/>
      <c r="J1" s="209"/>
      <c r="K1" s="166"/>
      <c r="L1" s="167"/>
    </row>
    <row r="2" spans="1:12" ht="15.75" thickBot="1">
      <c r="A2" s="130"/>
      <c r="B2" s="245" t="s">
        <v>68</v>
      </c>
      <c r="C2" s="49"/>
      <c r="D2" s="164"/>
      <c r="E2" s="255" t="s">
        <v>82</v>
      </c>
      <c r="F2" s="50"/>
      <c r="G2" s="50"/>
      <c r="H2" s="51"/>
      <c r="I2" s="164"/>
      <c r="J2" s="135">
        <v>1</v>
      </c>
      <c r="K2" s="260" t="s">
        <v>87</v>
      </c>
      <c r="L2" s="169"/>
    </row>
    <row r="3" spans="1:12" s="52" customFormat="1" ht="13.5" thickBot="1">
      <c r="A3" s="132"/>
      <c r="B3" s="246" t="s">
        <v>69</v>
      </c>
      <c r="C3" s="225">
        <f>Workings!C3</f>
        <v>2300</v>
      </c>
      <c r="D3" s="210"/>
      <c r="E3" s="252" t="s">
        <v>69</v>
      </c>
      <c r="F3" s="226">
        <f>Workings!F3</f>
        <v>2212.3622601700717</v>
      </c>
      <c r="G3" s="256" t="s">
        <v>83</v>
      </c>
      <c r="H3" s="257" t="s">
        <v>133</v>
      </c>
      <c r="I3" s="210"/>
      <c r="J3" s="136"/>
      <c r="K3" s="261" t="s">
        <v>88</v>
      </c>
      <c r="L3" s="211"/>
    </row>
    <row r="4" spans="1:12" ht="13.5" thickBot="1">
      <c r="A4" s="130"/>
      <c r="B4" s="38"/>
      <c r="C4" s="128"/>
      <c r="D4" s="164"/>
      <c r="E4" s="201"/>
      <c r="F4" s="202"/>
      <c r="G4" s="202"/>
      <c r="H4" s="203"/>
      <c r="I4" s="164"/>
      <c r="J4" s="137"/>
      <c r="K4" s="121"/>
      <c r="L4" s="169"/>
    </row>
    <row r="5" spans="1:12" ht="13.5" thickBot="1">
      <c r="A5" s="130"/>
      <c r="B5" s="247" t="s">
        <v>70</v>
      </c>
      <c r="C5" s="6">
        <v>800</v>
      </c>
      <c r="D5" s="164"/>
      <c r="E5" s="59" t="s">
        <v>78</v>
      </c>
      <c r="F5" s="3">
        <f>Workings!$F5</f>
        <v>751.17370892018778</v>
      </c>
      <c r="G5" s="227">
        <v>6.5000000000000002E-2</v>
      </c>
      <c r="H5" s="12">
        <f>Workings!$H5</f>
        <v>48.826291079812222</v>
      </c>
      <c r="I5" s="164"/>
      <c r="J5" s="138">
        <v>2</v>
      </c>
      <c r="K5" s="262" t="s">
        <v>89</v>
      </c>
      <c r="L5" s="169"/>
    </row>
    <row r="6" spans="1:12" ht="13.5" thickBot="1">
      <c r="A6" s="130"/>
      <c r="B6" s="248" t="s">
        <v>71</v>
      </c>
      <c r="C6" s="127">
        <v>500</v>
      </c>
      <c r="D6" s="164"/>
      <c r="E6" s="56" t="s">
        <v>79</v>
      </c>
      <c r="F6" s="61">
        <f>Workings!$F6</f>
        <v>473.93364928909955</v>
      </c>
      <c r="G6" s="227">
        <v>5.5E-2</v>
      </c>
      <c r="H6" s="62">
        <f>Workings!$H6</f>
        <v>26.066350710900451</v>
      </c>
      <c r="I6" s="164"/>
      <c r="J6" s="137"/>
      <c r="K6" s="263" t="s">
        <v>134</v>
      </c>
      <c r="L6" s="169"/>
    </row>
    <row r="7" spans="1:12" ht="13.5" thickBot="1">
      <c r="A7" s="130"/>
      <c r="B7" s="248" t="s">
        <v>72</v>
      </c>
      <c r="C7" s="127">
        <v>650</v>
      </c>
      <c r="D7" s="164"/>
      <c r="E7" s="56" t="s">
        <v>80</v>
      </c>
      <c r="F7" s="61">
        <f>Workings!$F7</f>
        <v>637.25490196078431</v>
      </c>
      <c r="G7" s="227">
        <v>0.02</v>
      </c>
      <c r="H7" s="62">
        <f>Workings!$H7</f>
        <v>12.745098039215691</v>
      </c>
      <c r="I7" s="164"/>
      <c r="J7" s="137"/>
      <c r="K7" s="121"/>
      <c r="L7" s="169"/>
    </row>
    <row r="8" spans="1:12" ht="13.5" thickBot="1">
      <c r="A8" s="130"/>
      <c r="B8" s="249" t="s">
        <v>74</v>
      </c>
      <c r="C8" s="6">
        <v>350</v>
      </c>
      <c r="D8" s="164"/>
      <c r="E8" s="64" t="s">
        <v>73</v>
      </c>
      <c r="F8" s="65">
        <f>Workings!$F8</f>
        <v>350</v>
      </c>
      <c r="G8" s="124">
        <v>0</v>
      </c>
      <c r="H8" s="67">
        <f>Workings!$H8</f>
        <v>0</v>
      </c>
      <c r="I8" s="164"/>
      <c r="J8" s="140">
        <v>3</v>
      </c>
      <c r="K8" s="262" t="s">
        <v>90</v>
      </c>
      <c r="L8" s="169"/>
    </row>
    <row r="9" spans="1:12" ht="13.5" thickBot="1">
      <c r="A9" s="130"/>
      <c r="B9" s="250" t="s">
        <v>76</v>
      </c>
      <c r="C9" s="7">
        <v>135</v>
      </c>
      <c r="D9" s="164"/>
      <c r="E9" s="69" t="s">
        <v>75</v>
      </c>
      <c r="F9" s="4">
        <f>Workings!F9</f>
        <v>47.362260170071636</v>
      </c>
      <c r="G9" s="4"/>
      <c r="H9" s="67">
        <f>Workings!$H9</f>
        <v>87.637739829928364</v>
      </c>
      <c r="I9" s="164"/>
      <c r="J9" s="137"/>
      <c r="K9" s="264" t="s">
        <v>91</v>
      </c>
      <c r="L9" s="169"/>
    </row>
    <row r="10" spans="1:12" ht="13.5" thickBot="1">
      <c r="A10" s="130"/>
      <c r="B10" s="38"/>
      <c r="C10" s="71"/>
      <c r="D10" s="164"/>
      <c r="E10" s="206"/>
      <c r="F10" s="207"/>
      <c r="G10" s="202"/>
      <c r="H10" s="208"/>
      <c r="I10" s="164"/>
      <c r="J10" s="137"/>
      <c r="K10" s="121"/>
      <c r="L10" s="169"/>
    </row>
    <row r="11" spans="1:12" s="80" customFormat="1" ht="13.15" customHeight="1" thickBot="1">
      <c r="A11" s="133"/>
      <c r="B11" s="251" t="s">
        <v>77</v>
      </c>
      <c r="C11" s="122">
        <f>Workings!C11</f>
        <v>0.38571428571428573</v>
      </c>
      <c r="D11" s="205"/>
      <c r="E11" s="258" t="s">
        <v>84</v>
      </c>
      <c r="F11" s="224">
        <f>Workings!F11</f>
        <v>0.38571428571428573</v>
      </c>
      <c r="G11" s="279" t="str">
        <f>Workings!G11</f>
        <v>只有在加水量為47Ltrs時, 才可保持水/水泥比不例不變. (0.39)</v>
      </c>
      <c r="H11" s="280"/>
      <c r="I11" s="205"/>
      <c r="J11" s="204">
        <v>4</v>
      </c>
      <c r="K11" s="265" t="s">
        <v>92</v>
      </c>
      <c r="L11" s="212"/>
    </row>
    <row r="12" spans="1:12" ht="11.45" customHeight="1" thickBot="1">
      <c r="A12" s="130"/>
      <c r="B12" s="168"/>
      <c r="C12" s="164"/>
      <c r="D12" s="164"/>
      <c r="E12" s="164"/>
      <c r="F12" s="213"/>
      <c r="G12" s="269"/>
      <c r="H12" s="213"/>
      <c r="I12" s="164"/>
      <c r="J12" s="137"/>
      <c r="K12" s="264" t="s">
        <v>93</v>
      </c>
      <c r="L12" s="169"/>
    </row>
    <row r="13" spans="1:12" ht="13.5" thickBot="1">
      <c r="A13" s="130"/>
      <c r="B13" s="253" t="s">
        <v>81</v>
      </c>
      <c r="C13" s="228">
        <v>120</v>
      </c>
      <c r="D13" s="164"/>
      <c r="E13" s="253" t="s">
        <v>85</v>
      </c>
      <c r="F13" s="259" t="s">
        <v>86</v>
      </c>
      <c r="G13" s="213"/>
      <c r="H13" s="213"/>
      <c r="I13" s="164"/>
      <c r="J13" s="137"/>
      <c r="K13" s="142"/>
      <c r="L13" s="169"/>
    </row>
    <row r="14" spans="1:12" ht="13.5" thickBot="1">
      <c r="A14" s="130"/>
      <c r="B14" s="254" t="s">
        <v>95</v>
      </c>
      <c r="C14" s="229">
        <v>960</v>
      </c>
      <c r="D14" s="164"/>
      <c r="E14" s="164"/>
      <c r="F14" s="213"/>
      <c r="G14" s="213"/>
      <c r="H14" s="213"/>
      <c r="I14" s="164"/>
      <c r="J14" s="222">
        <v>5</v>
      </c>
      <c r="K14" s="262" t="s">
        <v>102</v>
      </c>
      <c r="L14" s="169"/>
    </row>
    <row r="15" spans="1:12" ht="9" customHeight="1" thickBot="1">
      <c r="A15" s="130"/>
      <c r="B15" s="168"/>
      <c r="C15" s="164"/>
      <c r="D15" s="164"/>
      <c r="E15" s="164"/>
      <c r="F15" s="213"/>
      <c r="G15" s="213"/>
      <c r="H15" s="213"/>
      <c r="I15" s="164"/>
      <c r="J15" s="137"/>
      <c r="K15" s="121"/>
      <c r="L15" s="169"/>
    </row>
    <row r="16" spans="1:12" ht="15.75" customHeight="1">
      <c r="A16" s="130"/>
      <c r="B16" s="94" t="s">
        <v>106</v>
      </c>
      <c r="C16" s="95"/>
      <c r="D16" s="95"/>
      <c r="E16" s="95"/>
      <c r="F16" s="96"/>
      <c r="G16" s="97"/>
      <c r="H16" s="98"/>
      <c r="I16" s="164"/>
      <c r="J16" s="137"/>
      <c r="K16" s="121"/>
      <c r="L16" s="169"/>
    </row>
    <row r="17" spans="1:12" ht="15.75" customHeight="1">
      <c r="A17" s="130"/>
      <c r="B17" s="248" t="s">
        <v>107</v>
      </c>
      <c r="C17" s="8">
        <v>15</v>
      </c>
      <c r="D17" s="242" t="str">
        <f>"=  "&amp;(60/C17)*C18</f>
        <v>=  8</v>
      </c>
      <c r="E17" s="126" t="s">
        <v>109</v>
      </c>
      <c r="F17" s="102"/>
      <c r="G17" s="103"/>
      <c r="H17" s="104"/>
      <c r="I17" s="164"/>
      <c r="J17" s="137"/>
      <c r="K17" s="121"/>
      <c r="L17" s="169"/>
    </row>
    <row r="18" spans="1:12" ht="15.75" customHeight="1" thickBot="1">
      <c r="A18" s="130"/>
      <c r="B18" s="249" t="s">
        <v>108</v>
      </c>
      <c r="C18" s="9">
        <v>2</v>
      </c>
      <c r="D18" s="106"/>
      <c r="E18" s="106"/>
      <c r="F18" s="107"/>
      <c r="G18" s="107"/>
      <c r="H18" s="108"/>
      <c r="I18" s="164"/>
      <c r="J18" s="137"/>
      <c r="K18" s="121"/>
      <c r="L18" s="169"/>
    </row>
    <row r="19" spans="1:12" ht="13.15" customHeight="1" thickBot="1">
      <c r="A19" s="130"/>
      <c r="B19" s="168"/>
      <c r="C19" s="164"/>
      <c r="D19" s="164"/>
      <c r="E19" s="164"/>
      <c r="F19" s="213"/>
      <c r="G19" s="213"/>
      <c r="H19" s="213"/>
      <c r="I19" s="164"/>
      <c r="J19" s="143">
        <v>6</v>
      </c>
      <c r="K19" s="262" t="s">
        <v>103</v>
      </c>
      <c r="L19" s="169"/>
    </row>
    <row r="20" spans="1:12" ht="14.25" customHeight="1">
      <c r="A20" s="130"/>
      <c r="B20" s="270" t="s">
        <v>135</v>
      </c>
      <c r="C20" s="15"/>
      <c r="D20" s="16"/>
      <c r="E20" s="16"/>
      <c r="F20" s="17"/>
      <c r="G20" s="17"/>
      <c r="H20" s="18"/>
      <c r="I20" s="164"/>
      <c r="J20" s="137"/>
      <c r="K20" s="121"/>
      <c r="L20" s="169"/>
    </row>
    <row r="21" spans="1:12" ht="20.25" customHeight="1">
      <c r="A21" s="130"/>
      <c r="B21" s="19" t="str">
        <f>Workings!B21</f>
        <v>按輸入之配方量計算(綠色部份),加入 135 升之水, 產品之濕度為 5.9%, 水/水泥比例為 0.39.</v>
      </c>
      <c r="C21" s="20"/>
      <c r="D21" s="20"/>
      <c r="E21" s="20"/>
      <c r="F21" s="21"/>
      <c r="G21" s="22"/>
      <c r="H21" s="23"/>
      <c r="I21" s="164"/>
      <c r="J21" s="144"/>
      <c r="K21" s="145"/>
      <c r="L21" s="169"/>
    </row>
    <row r="22" spans="1:12">
      <c r="A22" s="130"/>
      <c r="B22" s="19" t="str">
        <f>Workings!B22</f>
        <v>如 135 升之水加入至本批次 (紅色部份),  產品之濕度將為 10.06% 及水/水泥比例為 0.64.</v>
      </c>
      <c r="C22" s="20"/>
      <c r="D22" s="20"/>
      <c r="E22" s="20"/>
      <c r="F22" s="21"/>
      <c r="G22" s="22"/>
      <c r="H22" s="23"/>
      <c r="I22" s="164"/>
      <c r="J22" s="120"/>
      <c r="K22" s="141"/>
      <c r="L22" s="169"/>
    </row>
    <row r="23" spans="1:12" ht="12.75" customHeight="1">
      <c r="A23" s="130"/>
      <c r="B23" s="19"/>
      <c r="C23" s="20"/>
      <c r="D23" s="20"/>
      <c r="E23" s="20"/>
      <c r="F23" s="21"/>
      <c r="G23" s="22"/>
      <c r="H23" s="23"/>
      <c r="I23" s="164"/>
      <c r="J23" s="144"/>
      <c r="K23" s="146"/>
      <c r="L23" s="169"/>
    </row>
    <row r="24" spans="1:12" ht="12" customHeight="1">
      <c r="A24" s="130"/>
      <c r="B24" s="271" t="s">
        <v>136</v>
      </c>
      <c r="C24" s="20"/>
      <c r="D24" s="20"/>
      <c r="E24" s="20"/>
      <c r="F24" s="21"/>
      <c r="G24" s="22"/>
      <c r="H24" s="23"/>
      <c r="I24" s="164"/>
      <c r="J24" s="268" t="s">
        <v>104</v>
      </c>
      <c r="K24" s="262" t="s">
        <v>105</v>
      </c>
      <c r="L24" s="169"/>
    </row>
    <row r="25" spans="1:12" ht="11.25" customHeight="1">
      <c r="A25" s="130"/>
      <c r="B25" s="289"/>
      <c r="C25" s="290"/>
      <c r="D25" s="290"/>
      <c r="E25" s="290"/>
      <c r="F25" s="290"/>
      <c r="G25" s="290"/>
      <c r="H25" s="291"/>
      <c r="I25" s="164"/>
      <c r="J25" s="144"/>
      <c r="K25" s="146"/>
      <c r="L25" s="169"/>
    </row>
    <row r="26" spans="1:12" ht="14.25" customHeight="1">
      <c r="A26" s="130"/>
      <c r="B26" s="295" t="str">
        <f>Workings!B26</f>
        <v>要維持水/水泥比例不變, 只可加入 47 升之水, 而非原有之 135 升.</v>
      </c>
      <c r="C26" s="296"/>
      <c r="D26" s="296"/>
      <c r="E26" s="296"/>
      <c r="F26" s="296"/>
      <c r="G26" s="296"/>
      <c r="H26" s="297"/>
      <c r="I26" s="164"/>
      <c r="J26" s="137"/>
      <c r="K26" s="121"/>
      <c r="L26" s="169"/>
    </row>
    <row r="27" spans="1:12" ht="15" customHeight="1">
      <c r="A27" s="130"/>
      <c r="B27" s="24"/>
      <c r="C27" s="25"/>
      <c r="D27" s="25"/>
      <c r="E27" s="25"/>
      <c r="F27" s="25"/>
      <c r="G27" s="25"/>
      <c r="H27" s="26"/>
      <c r="I27" s="164"/>
      <c r="J27" s="137"/>
      <c r="K27" s="121"/>
      <c r="L27" s="169"/>
    </row>
    <row r="28" spans="1:12" ht="30.75" customHeight="1">
      <c r="A28" s="130"/>
      <c r="B28" s="298" t="str">
        <f>Workings!B28</f>
        <v>如只減少加水量以保持質量, 將降低水泥之效用(低輸出), 350kg 之水泥只輸出 2212kg 之混凝土而非 2300kg.</v>
      </c>
      <c r="C28" s="285"/>
      <c r="D28" s="285"/>
      <c r="E28" s="285"/>
      <c r="F28" s="285"/>
      <c r="G28" s="285"/>
      <c r="H28" s="286"/>
      <c r="I28" s="164"/>
      <c r="J28" s="137"/>
      <c r="K28" s="121"/>
      <c r="L28" s="169"/>
    </row>
    <row r="29" spans="1:12" ht="18" customHeight="1">
      <c r="A29" s="130"/>
      <c r="B29" s="24"/>
      <c r="C29" s="25"/>
      <c r="D29" s="25"/>
      <c r="E29" s="25"/>
      <c r="F29" s="25"/>
      <c r="G29" s="25"/>
      <c r="H29" s="26"/>
      <c r="I29" s="164"/>
      <c r="J29" s="137"/>
      <c r="K29" s="121"/>
      <c r="L29" s="169"/>
    </row>
    <row r="30" spans="1:12" ht="13.5" customHeight="1">
      <c r="A30" s="130"/>
      <c r="B30" s="292" t="s">
        <v>143</v>
      </c>
      <c r="C30" s="293"/>
      <c r="D30" s="293"/>
      <c r="E30" s="293"/>
      <c r="F30" s="293"/>
      <c r="G30" s="293"/>
      <c r="H30" s="294"/>
      <c r="I30" s="164"/>
      <c r="J30" s="137"/>
      <c r="K30" s="121"/>
      <c r="L30" s="169"/>
    </row>
    <row r="31" spans="1:12" ht="19.5" customHeight="1">
      <c r="A31" s="130"/>
      <c r="B31" s="24"/>
      <c r="C31" s="25"/>
      <c r="D31" s="25"/>
      <c r="E31" s="25"/>
      <c r="F31" s="25"/>
      <c r="G31" s="25"/>
      <c r="H31" s="26"/>
      <c r="I31" s="164"/>
      <c r="J31" s="137"/>
      <c r="K31" s="121"/>
      <c r="L31" s="169"/>
    </row>
    <row r="32" spans="1:12" ht="13.5" customHeight="1">
      <c r="A32" s="130"/>
      <c r="B32" s="272" t="s">
        <v>110</v>
      </c>
      <c r="C32" s="28"/>
      <c r="D32" s="29"/>
      <c r="E32" s="29"/>
      <c r="F32" s="30">
        <f>Workings!$F32</f>
        <v>16</v>
      </c>
      <c r="G32" s="223" t="s">
        <v>111</v>
      </c>
      <c r="H32" s="26"/>
      <c r="I32" s="164"/>
      <c r="J32" s="137"/>
      <c r="K32" s="121"/>
      <c r="L32" s="169"/>
    </row>
    <row r="33" spans="1:12" ht="13.5" customHeight="1">
      <c r="A33" s="130"/>
      <c r="B33" s="288" t="s">
        <v>112</v>
      </c>
      <c r="C33" s="285"/>
      <c r="D33" s="285"/>
      <c r="E33" s="285"/>
      <c r="F33" s="244">
        <f>Workings!$F33</f>
        <v>377.51641772892265</v>
      </c>
      <c r="G33" s="25" t="s">
        <v>113</v>
      </c>
      <c r="H33" s="26"/>
      <c r="I33" s="164"/>
      <c r="J33" s="137"/>
      <c r="K33" s="121"/>
      <c r="L33" s="169"/>
    </row>
    <row r="34" spans="1:12" ht="13.5" customHeight="1">
      <c r="A34" s="130"/>
      <c r="B34" s="24"/>
      <c r="C34" s="25"/>
      <c r="D34" s="31"/>
      <c r="E34" s="29"/>
      <c r="F34" s="30"/>
      <c r="G34" s="25"/>
      <c r="H34" s="26"/>
      <c r="I34" s="164"/>
      <c r="J34" s="137"/>
      <c r="K34" s="121"/>
      <c r="L34" s="169"/>
    </row>
    <row r="35" spans="1:12" s="80" customFormat="1" ht="18" customHeight="1">
      <c r="A35" s="133"/>
      <c r="B35" s="288" t="s">
        <v>114</v>
      </c>
      <c r="C35" s="285"/>
      <c r="D35" s="285"/>
      <c r="E35" s="32" t="str">
        <f>Workings!E35</f>
        <v>人民幣</v>
      </c>
      <c r="F35" s="244">
        <f>Workings!$F35</f>
        <v>362415.76101976575</v>
      </c>
      <c r="G35" s="33"/>
      <c r="H35" s="34"/>
      <c r="I35" s="205"/>
      <c r="J35" s="147"/>
      <c r="K35" s="148"/>
      <c r="L35" s="212"/>
    </row>
    <row r="36" spans="1:12" ht="14.25" customHeight="1">
      <c r="A36" s="130"/>
      <c r="B36" s="288" t="s">
        <v>115</v>
      </c>
      <c r="C36" s="285"/>
      <c r="D36" s="285"/>
      <c r="E36" s="285"/>
      <c r="F36" s="81">
        <f>Workings!$F36</f>
        <v>4.4942430682014603E-2</v>
      </c>
      <c r="G36" s="285"/>
      <c r="H36" s="286"/>
      <c r="I36" s="164"/>
      <c r="J36" s="137"/>
      <c r="K36" s="121"/>
      <c r="L36" s="169"/>
    </row>
    <row r="37" spans="1:12" ht="14.25" customHeight="1">
      <c r="A37" s="130"/>
      <c r="B37" s="288" t="s">
        <v>116</v>
      </c>
      <c r="C37" s="285"/>
      <c r="D37" s="285"/>
      <c r="E37" s="285"/>
      <c r="F37" s="243">
        <f>Workings!$F37</f>
        <v>3.8103365143447115E-2</v>
      </c>
      <c r="G37" s="25"/>
      <c r="H37" s="26"/>
      <c r="I37" s="164"/>
      <c r="J37" s="137"/>
      <c r="K37" s="121"/>
      <c r="L37" s="169"/>
    </row>
    <row r="38" spans="1:12" ht="14.25" customHeight="1">
      <c r="A38" s="130"/>
      <c r="B38" s="288" t="s">
        <v>137</v>
      </c>
      <c r="C38" s="285"/>
      <c r="D38" s="285"/>
      <c r="E38" s="285"/>
      <c r="F38" s="30">
        <f>Workings!$F38</f>
        <v>88</v>
      </c>
      <c r="G38" s="285" t="s">
        <v>117</v>
      </c>
      <c r="H38" s="286"/>
      <c r="I38" s="164"/>
      <c r="J38" s="137"/>
      <c r="K38" s="121"/>
      <c r="L38" s="169"/>
    </row>
    <row r="39" spans="1:12" ht="14.25" customHeight="1">
      <c r="A39" s="130"/>
      <c r="B39" s="298"/>
      <c r="C39" s="285"/>
      <c r="D39" s="285"/>
      <c r="E39" s="285"/>
      <c r="F39" s="30"/>
      <c r="G39" s="25"/>
      <c r="H39" s="26"/>
      <c r="I39" s="164"/>
      <c r="J39" s="137"/>
      <c r="K39" s="121"/>
      <c r="L39" s="169"/>
    </row>
    <row r="40" spans="1:12" ht="13.5">
      <c r="A40" s="130"/>
      <c r="B40" s="315" t="s">
        <v>118</v>
      </c>
      <c r="C40" s="316"/>
      <c r="D40" s="316"/>
      <c r="E40" s="316"/>
      <c r="F40" s="316"/>
      <c r="G40" s="316"/>
      <c r="H40" s="317"/>
      <c r="I40" s="164"/>
      <c r="J40" s="137"/>
      <c r="K40" s="121"/>
      <c r="L40" s="169"/>
    </row>
    <row r="41" spans="1:12" ht="29.25" customHeight="1">
      <c r="A41" s="130"/>
      <c r="B41" s="298" t="str">
        <f>Workings!B41</f>
        <v>如已使 Hydro-Control 之攪拌系統, 水/水泥比例可以自動調整, 並保持在 0.39 但未能盡用水泥及引至低輸出.</v>
      </c>
      <c r="C41" s="285"/>
      <c r="D41" s="285"/>
      <c r="E41" s="285"/>
      <c r="F41" s="285"/>
      <c r="G41" s="285"/>
      <c r="H41" s="286"/>
      <c r="I41" s="164"/>
      <c r="J41" s="144"/>
      <c r="K41" s="121"/>
      <c r="L41" s="169"/>
    </row>
    <row r="42" spans="1:12" ht="42" customHeight="1">
      <c r="A42" s="130"/>
      <c r="B42" s="281" t="s">
        <v>144</v>
      </c>
      <c r="C42" s="282"/>
      <c r="D42" s="282"/>
      <c r="E42" s="282"/>
      <c r="F42" s="282"/>
      <c r="G42" s="282"/>
      <c r="H42" s="283"/>
      <c r="I42" s="164"/>
      <c r="J42" s="144"/>
      <c r="K42" s="121"/>
      <c r="L42" s="169"/>
    </row>
    <row r="43" spans="1:12" ht="9" customHeight="1">
      <c r="A43" s="130"/>
      <c r="B43" s="35"/>
      <c r="C43" s="36"/>
      <c r="D43" s="36"/>
      <c r="E43" s="36"/>
      <c r="F43" s="36"/>
      <c r="G43" s="36"/>
      <c r="H43" s="37"/>
      <c r="I43" s="164"/>
      <c r="J43" s="144"/>
      <c r="K43" s="121"/>
      <c r="L43" s="169"/>
    </row>
    <row r="44" spans="1:12" ht="14.25" customHeight="1">
      <c r="A44" s="130"/>
      <c r="B44" s="281" t="s">
        <v>138</v>
      </c>
      <c r="C44" s="282"/>
      <c r="D44" s="282"/>
      <c r="E44" s="282"/>
      <c r="F44" s="282"/>
      <c r="G44" s="282"/>
      <c r="H44" s="283"/>
      <c r="I44" s="164"/>
      <c r="J44" s="144"/>
      <c r="K44" s="139"/>
      <c r="L44" s="169"/>
    </row>
    <row r="45" spans="1:12" ht="11.25" customHeight="1">
      <c r="A45" s="130"/>
      <c r="B45" s="287"/>
      <c r="C45" s="282"/>
      <c r="D45" s="282"/>
      <c r="E45" s="282"/>
      <c r="F45" s="282"/>
      <c r="G45" s="282"/>
      <c r="H45" s="283"/>
      <c r="I45" s="164"/>
      <c r="J45" s="144"/>
      <c r="K45" s="139"/>
      <c r="L45" s="169"/>
    </row>
    <row r="46" spans="1:12">
      <c r="A46" s="130"/>
      <c r="B46" s="311" t="s">
        <v>119</v>
      </c>
      <c r="C46" s="293"/>
      <c r="D46" s="293"/>
      <c r="E46" s="293"/>
      <c r="F46" s="293"/>
      <c r="G46" s="293"/>
      <c r="H46" s="294"/>
      <c r="I46" s="164"/>
      <c r="J46" s="144"/>
      <c r="K46" s="121"/>
      <c r="L46" s="169"/>
    </row>
    <row r="47" spans="1:12" ht="12.75" customHeight="1">
      <c r="A47" s="130"/>
      <c r="B47" s="284" t="s">
        <v>145</v>
      </c>
      <c r="C47" s="285"/>
      <c r="D47" s="285"/>
      <c r="E47" s="285"/>
      <c r="F47" s="285"/>
      <c r="G47" s="285"/>
      <c r="H47" s="286"/>
      <c r="I47" s="164"/>
      <c r="J47" s="137"/>
      <c r="K47" s="121"/>
      <c r="L47" s="169"/>
    </row>
    <row r="48" spans="1:12" ht="12.75" customHeight="1" thickBot="1">
      <c r="A48" s="130"/>
      <c r="B48" s="312"/>
      <c r="C48" s="313"/>
      <c r="D48" s="313"/>
      <c r="E48" s="313"/>
      <c r="F48" s="313"/>
      <c r="G48" s="313"/>
      <c r="H48" s="314"/>
      <c r="I48" s="164"/>
      <c r="J48" s="137"/>
      <c r="K48" s="121"/>
      <c r="L48" s="169"/>
    </row>
    <row r="49" spans="1:12" ht="9.6" customHeight="1" thickBot="1">
      <c r="A49" s="130"/>
      <c r="B49" s="214"/>
      <c r="C49" s="215"/>
      <c r="D49" s="216"/>
      <c r="E49" s="164"/>
      <c r="F49" s="213"/>
      <c r="G49" s="213"/>
      <c r="H49" s="213"/>
      <c r="I49" s="164"/>
      <c r="J49" s="137"/>
      <c r="K49" s="121"/>
      <c r="L49" s="169"/>
    </row>
    <row r="50" spans="1:12" ht="15" thickBot="1">
      <c r="A50" s="130"/>
      <c r="B50" s="273" t="s">
        <v>120</v>
      </c>
      <c r="C50" s="83"/>
      <c r="D50" s="84"/>
      <c r="E50" s="84"/>
      <c r="F50" s="85"/>
      <c r="G50" s="85"/>
      <c r="H50" s="86"/>
      <c r="I50" s="164"/>
      <c r="J50" s="137"/>
      <c r="K50" s="121"/>
      <c r="L50" s="169"/>
    </row>
    <row r="51" spans="1:12" ht="14.25">
      <c r="A51" s="130"/>
      <c r="B51" s="38" t="str">
        <f>Workings!$B51</f>
        <v>350kg 水泥使用在…………...</v>
      </c>
      <c r="C51" s="87"/>
      <c r="D51" s="39">
        <f>Workings!$D51</f>
        <v>1950</v>
      </c>
      <c r="E51" s="274" t="s">
        <v>123</v>
      </c>
      <c r="F51" s="77"/>
      <c r="G51" s="77" t="s">
        <v>125</v>
      </c>
      <c r="H51" s="88"/>
      <c r="I51" s="164"/>
      <c r="J51" s="137"/>
      <c r="K51" s="121"/>
      <c r="L51" s="169"/>
    </row>
    <row r="52" spans="1:12" ht="14.25">
      <c r="A52" s="130"/>
      <c r="B52" s="38" t="str">
        <f>Workings!$B52</f>
        <v>350kg 水泥使用在…………...</v>
      </c>
      <c r="C52" s="87"/>
      <c r="D52" s="39">
        <f>Workings!$D52</f>
        <v>1862.3622601700715</v>
      </c>
      <c r="E52" s="274" t="s">
        <v>122</v>
      </c>
      <c r="F52" s="77"/>
      <c r="G52" s="77" t="s">
        <v>126</v>
      </c>
      <c r="H52" s="88"/>
      <c r="I52" s="164"/>
      <c r="J52" s="137"/>
      <c r="K52" s="121"/>
      <c r="L52" s="169"/>
    </row>
    <row r="53" spans="1:12">
      <c r="A53" s="130"/>
      <c r="B53" s="38" t="str">
        <f>Workings!$B53</f>
        <v>水泥損耗百分比</v>
      </c>
      <c r="C53" s="87"/>
      <c r="D53" s="276">
        <f>Workings!D53</f>
        <v>4.4942430682014603E-2</v>
      </c>
      <c r="E53" s="87"/>
      <c r="F53" s="77"/>
      <c r="G53" s="77"/>
      <c r="H53" s="88"/>
      <c r="I53" s="164"/>
      <c r="J53" s="137"/>
      <c r="K53" s="121"/>
      <c r="L53" s="169"/>
    </row>
    <row r="54" spans="1:12" ht="13.5" thickBot="1">
      <c r="A54" s="130"/>
      <c r="B54" s="63" t="str">
        <f>Workings!$B54</f>
        <v>每批次之損耗</v>
      </c>
      <c r="C54" s="63"/>
      <c r="D54" s="91">
        <f>Workings!$D54</f>
        <v>15.72985073870511</v>
      </c>
      <c r="E54" s="90"/>
      <c r="F54" s="90"/>
      <c r="G54" s="90"/>
      <c r="H54" s="123"/>
      <c r="I54" s="164"/>
      <c r="J54" s="137"/>
      <c r="K54" s="121"/>
      <c r="L54" s="169"/>
    </row>
    <row r="55" spans="1:12" ht="11.25" customHeight="1" thickBot="1">
      <c r="A55" s="130"/>
      <c r="B55" s="168"/>
      <c r="C55" s="164"/>
      <c r="D55" s="164"/>
      <c r="E55" s="164"/>
      <c r="F55" s="213"/>
      <c r="G55" s="213"/>
      <c r="H55" s="213"/>
      <c r="I55" s="164"/>
      <c r="J55" s="137"/>
      <c r="K55" s="121"/>
      <c r="L55" s="169"/>
    </row>
    <row r="56" spans="1:12">
      <c r="A56" s="130"/>
      <c r="B56" s="266" t="s">
        <v>94</v>
      </c>
      <c r="C56" s="109"/>
      <c r="D56" s="109"/>
      <c r="E56" s="109"/>
      <c r="F56" s="267" t="s">
        <v>96</v>
      </c>
      <c r="G56" s="43" t="str">
        <f>Workings!G56</f>
        <v>人民幣</v>
      </c>
      <c r="H56" s="45">
        <f>Workings!H56</f>
        <v>960</v>
      </c>
      <c r="I56" s="164"/>
      <c r="J56" s="137"/>
      <c r="K56" s="121"/>
      <c r="L56" s="169"/>
    </row>
    <row r="57" spans="1:12">
      <c r="A57" s="130"/>
      <c r="B57" s="248" t="s">
        <v>97</v>
      </c>
      <c r="C57" s="40">
        <f>Workings!$C57</f>
        <v>15.72985073870511</v>
      </c>
      <c r="D57" s="101" t="s">
        <v>2</v>
      </c>
      <c r="E57" s="41">
        <f>Workings!$E57</f>
        <v>1.5729850738705111E-2</v>
      </c>
      <c r="F57" s="42" t="str">
        <f>Workings!$F57</f>
        <v>人民幣</v>
      </c>
      <c r="G57" s="44">
        <f>Workings!$G57</f>
        <v>15.100656709156906</v>
      </c>
      <c r="H57" s="104"/>
      <c r="I57" s="164"/>
      <c r="J57" s="137"/>
      <c r="K57" s="121"/>
      <c r="L57" s="169"/>
    </row>
    <row r="58" spans="1:12">
      <c r="A58" s="130"/>
      <c r="B58" s="248" t="s">
        <v>98</v>
      </c>
      <c r="C58" s="40">
        <f>Workings!$C58</f>
        <v>1887.5820886446131</v>
      </c>
      <c r="D58" s="101" t="s">
        <v>2</v>
      </c>
      <c r="E58" s="41">
        <f>Workings!$E58</f>
        <v>1.8875820886446131</v>
      </c>
      <c r="F58" s="42" t="str">
        <f>Workings!$F58</f>
        <v>人民幣</v>
      </c>
      <c r="G58" s="44">
        <f>Workings!$G58</f>
        <v>1812.0788050988285</v>
      </c>
      <c r="H58" s="104"/>
      <c r="I58" s="164"/>
      <c r="J58" s="137"/>
      <c r="K58" s="121"/>
      <c r="L58" s="169"/>
    </row>
    <row r="59" spans="1:12">
      <c r="A59" s="130"/>
      <c r="B59" s="248" t="s">
        <v>99</v>
      </c>
      <c r="C59" s="40">
        <f>Workings!$C59</f>
        <v>9437.9104432230652</v>
      </c>
      <c r="D59" s="101" t="s">
        <v>2</v>
      </c>
      <c r="E59" s="41">
        <f>Workings!$E59</f>
        <v>9.4379104432230658</v>
      </c>
      <c r="F59" s="42" t="str">
        <f>Workings!$F59</f>
        <v>人民幣</v>
      </c>
      <c r="G59" s="44">
        <f>Workings!$G59</f>
        <v>9060.3940254941426</v>
      </c>
      <c r="H59" s="104"/>
      <c r="I59" s="164"/>
      <c r="J59" s="137"/>
      <c r="K59" s="121"/>
      <c r="L59" s="169"/>
    </row>
    <row r="60" spans="1:12">
      <c r="A60" s="130"/>
      <c r="B60" s="248" t="s">
        <v>100</v>
      </c>
      <c r="C60" s="40">
        <f>Workings!$C60</f>
        <v>37751.641772892261</v>
      </c>
      <c r="D60" s="101" t="s">
        <v>2</v>
      </c>
      <c r="E60" s="41">
        <f>Workings!$E60</f>
        <v>37.751641772892263</v>
      </c>
      <c r="F60" s="42" t="str">
        <f>Workings!$F60</f>
        <v>人民幣</v>
      </c>
      <c r="G60" s="44">
        <f>Workings!$G60</f>
        <v>36241.57610197657</v>
      </c>
      <c r="H60" s="104"/>
      <c r="I60" s="164"/>
      <c r="J60" s="137"/>
      <c r="K60" s="121"/>
      <c r="L60" s="169"/>
    </row>
    <row r="61" spans="1:12" ht="13.5" thickBot="1">
      <c r="A61" s="130"/>
      <c r="B61" s="249" t="s">
        <v>101</v>
      </c>
      <c r="C61" s="110">
        <f>Workings!$C61</f>
        <v>377516.41772892262</v>
      </c>
      <c r="D61" s="111" t="s">
        <v>2</v>
      </c>
      <c r="E61" s="112">
        <f>Workings!$E61</f>
        <v>377.51641772892265</v>
      </c>
      <c r="F61" s="113" t="str">
        <f>Workings!$F61</f>
        <v>人民幣</v>
      </c>
      <c r="G61" s="114">
        <f>Workings!$G61</f>
        <v>362415.76101976575</v>
      </c>
      <c r="H61" s="108"/>
      <c r="I61" s="164"/>
      <c r="J61" s="137"/>
      <c r="K61" s="121"/>
      <c r="L61" s="169"/>
    </row>
    <row r="62" spans="1:12" ht="10.15" customHeight="1">
      <c r="A62" s="130"/>
      <c r="B62" s="217"/>
      <c r="C62" s="158"/>
      <c r="D62" s="159"/>
      <c r="E62" s="160"/>
      <c r="F62" s="161"/>
      <c r="G62" s="162"/>
      <c r="H62" s="157"/>
      <c r="I62" s="164"/>
      <c r="J62" s="137"/>
      <c r="K62" s="121"/>
      <c r="L62" s="169"/>
    </row>
    <row r="63" spans="1:12" ht="10.9" customHeight="1">
      <c r="A63" s="130"/>
      <c r="B63" s="218" t="s">
        <v>39</v>
      </c>
      <c r="C63" s="164"/>
      <c r="D63" s="164"/>
      <c r="E63" s="164"/>
      <c r="F63" s="213"/>
      <c r="G63" s="213"/>
      <c r="H63" s="213"/>
      <c r="I63" s="164"/>
      <c r="J63" s="137"/>
      <c r="K63" s="121"/>
      <c r="L63" s="169"/>
    </row>
    <row r="64" spans="1:12" s="115" customFormat="1" ht="25.5" customHeight="1">
      <c r="A64" s="134"/>
      <c r="B64" s="308" t="s">
        <v>131</v>
      </c>
      <c r="C64" s="309"/>
      <c r="D64" s="309"/>
      <c r="E64" s="309"/>
      <c r="F64" s="309"/>
      <c r="G64" s="309"/>
      <c r="H64" s="310"/>
      <c r="I64" s="219"/>
      <c r="J64" s="149"/>
      <c r="K64" s="150"/>
      <c r="L64" s="220"/>
    </row>
    <row r="65" spans="1:12" s="80" customFormat="1" ht="128.25" customHeight="1">
      <c r="A65" s="133"/>
      <c r="B65" s="305" t="s">
        <v>132</v>
      </c>
      <c r="C65" s="306"/>
      <c r="D65" s="306"/>
      <c r="E65" s="306"/>
      <c r="F65" s="306"/>
      <c r="G65" s="306"/>
      <c r="H65" s="307"/>
      <c r="I65" s="205"/>
      <c r="J65" s="147"/>
      <c r="K65" s="148"/>
      <c r="L65" s="212"/>
    </row>
    <row r="66" spans="1:12" s="80" customFormat="1" ht="87" customHeight="1">
      <c r="A66" s="133"/>
      <c r="B66" s="302" t="s">
        <v>146</v>
      </c>
      <c r="C66" s="303"/>
      <c r="D66" s="303"/>
      <c r="E66" s="303"/>
      <c r="F66" s="303"/>
      <c r="G66" s="303"/>
      <c r="H66" s="304"/>
      <c r="I66" s="205"/>
      <c r="J66" s="147"/>
      <c r="K66" s="148"/>
      <c r="L66" s="212"/>
    </row>
    <row r="67" spans="1:12" s="115" customFormat="1" ht="25.5" customHeight="1">
      <c r="A67" s="134"/>
      <c r="B67" s="278" t="s">
        <v>130</v>
      </c>
      <c r="C67" s="117"/>
      <c r="D67" s="117"/>
      <c r="E67" s="117"/>
      <c r="F67" s="118"/>
      <c r="G67" s="118"/>
      <c r="H67" s="119"/>
      <c r="I67" s="219"/>
      <c r="J67" s="149"/>
      <c r="K67" s="150"/>
      <c r="L67" s="220"/>
    </row>
    <row r="68" spans="1:12" s="115" customFormat="1" ht="25.5" customHeight="1">
      <c r="A68" s="134"/>
      <c r="B68" s="278" t="s">
        <v>128</v>
      </c>
      <c r="C68" s="117"/>
      <c r="D68" s="117"/>
      <c r="E68" s="117"/>
      <c r="F68" s="118"/>
      <c r="G68" s="118"/>
      <c r="H68" s="119"/>
      <c r="I68" s="219"/>
      <c r="J68" s="149"/>
      <c r="K68" s="150"/>
      <c r="L68" s="220"/>
    </row>
    <row r="69" spans="1:12" s="115" customFormat="1" ht="34.5" customHeight="1">
      <c r="A69" s="134"/>
      <c r="B69" s="299" t="s">
        <v>129</v>
      </c>
      <c r="C69" s="300"/>
      <c r="D69" s="300"/>
      <c r="E69" s="300"/>
      <c r="F69" s="300"/>
      <c r="G69" s="300"/>
      <c r="H69" s="301"/>
      <c r="I69" s="219"/>
      <c r="J69" s="151"/>
      <c r="K69" s="152"/>
      <c r="L69" s="220"/>
    </row>
    <row r="70" spans="1:12">
      <c r="A70" s="130"/>
      <c r="B70" s="168"/>
      <c r="C70" s="164"/>
      <c r="D70" s="164"/>
      <c r="E70" s="164"/>
      <c r="F70" s="213"/>
      <c r="G70" s="213"/>
      <c r="H70" s="213"/>
      <c r="I70" s="164"/>
      <c r="J70" s="213"/>
      <c r="K70" s="164"/>
      <c r="L70" s="169"/>
    </row>
    <row r="71" spans="1:12">
      <c r="A71" s="130"/>
      <c r="B71" s="168"/>
      <c r="C71" s="164"/>
      <c r="D71" s="164"/>
      <c r="E71" s="164"/>
      <c r="F71" s="213"/>
      <c r="G71" s="213"/>
      <c r="H71" s="213"/>
      <c r="I71" s="164"/>
      <c r="J71" s="213"/>
      <c r="K71" s="164"/>
      <c r="L71" s="169"/>
    </row>
    <row r="72" spans="1:12">
      <c r="A72" s="130"/>
      <c r="B72" s="230"/>
      <c r="C72" s="231"/>
      <c r="D72" s="231"/>
      <c r="E72" s="232"/>
      <c r="F72" s="233"/>
      <c r="G72" s="234"/>
      <c r="H72" s="213"/>
      <c r="I72" s="164"/>
      <c r="J72" s="213"/>
      <c r="K72" s="164"/>
      <c r="L72" s="169"/>
    </row>
    <row r="73" spans="1:12">
      <c r="A73" s="130"/>
      <c r="B73" s="120"/>
      <c r="C73" s="235"/>
      <c r="D73" s="235"/>
      <c r="E73" s="177"/>
      <c r="F73" s="176"/>
      <c r="G73" s="236"/>
      <c r="H73" s="213"/>
      <c r="I73" s="164"/>
      <c r="J73" s="213"/>
      <c r="K73" s="164"/>
      <c r="L73" s="169"/>
    </row>
    <row r="74" spans="1:12">
      <c r="A74" s="130"/>
      <c r="B74" s="120"/>
      <c r="C74" s="235"/>
      <c r="D74" s="235"/>
      <c r="E74" s="177"/>
      <c r="F74" s="176"/>
      <c r="G74" s="236"/>
      <c r="H74" s="213"/>
      <c r="I74" s="164"/>
      <c r="J74" s="213"/>
      <c r="K74" s="164"/>
      <c r="L74" s="169"/>
    </row>
    <row r="75" spans="1:12">
      <c r="A75" s="130"/>
      <c r="B75" s="237"/>
      <c r="C75" s="238"/>
      <c r="D75" s="238"/>
      <c r="E75" s="239"/>
      <c r="F75" s="240"/>
      <c r="G75" s="241"/>
      <c r="H75" s="213"/>
      <c r="I75" s="164"/>
      <c r="J75" s="213"/>
      <c r="K75" s="164"/>
      <c r="L75" s="169"/>
    </row>
    <row r="76" spans="1:12" ht="18.75" customHeight="1">
      <c r="A76" s="130"/>
      <c r="B76" s="168" t="str">
        <f>Workings!B76</f>
        <v>Download this and other useful tools at :-</v>
      </c>
      <c r="C76" s="213"/>
      <c r="D76" s="213"/>
      <c r="E76" s="213"/>
      <c r="F76" s="213"/>
      <c r="G76" s="213"/>
      <c r="H76" s="213"/>
      <c r="I76" s="164"/>
      <c r="J76" s="213"/>
      <c r="K76" s="164"/>
      <c r="L76" s="169"/>
    </row>
    <row r="77" spans="1:12">
      <c r="A77" s="130"/>
      <c r="B77" s="168" t="str">
        <f>Workings!B77</f>
        <v>www.hydronix.com</v>
      </c>
      <c r="C77" s="213"/>
      <c r="D77" s="213"/>
      <c r="E77" s="213"/>
      <c r="F77" s="213"/>
      <c r="G77" s="213"/>
      <c r="H77" s="213"/>
      <c r="I77" s="164"/>
      <c r="J77" s="213"/>
      <c r="K77" s="164"/>
      <c r="L77" s="169"/>
    </row>
    <row r="78" spans="1:12">
      <c r="A78" s="130"/>
      <c r="B78" s="168"/>
      <c r="C78" s="213"/>
      <c r="D78" s="213"/>
      <c r="E78" s="213"/>
      <c r="F78" s="213"/>
      <c r="G78" s="213"/>
      <c r="H78" s="213"/>
      <c r="I78" s="164"/>
      <c r="J78" s="213"/>
      <c r="K78" s="164"/>
      <c r="L78" s="169"/>
    </row>
    <row r="79" spans="1:12">
      <c r="A79" s="130"/>
      <c r="B79" s="168"/>
      <c r="C79" s="164"/>
      <c r="D79" s="164"/>
      <c r="E79" s="164"/>
      <c r="F79" s="213"/>
      <c r="G79" s="213"/>
      <c r="H79" s="213"/>
      <c r="I79" s="164"/>
      <c r="J79" s="213"/>
      <c r="K79" s="164"/>
      <c r="L79" s="169"/>
    </row>
    <row r="80" spans="1:12">
      <c r="A80" s="130"/>
      <c r="B80" s="168"/>
      <c r="C80" s="164"/>
      <c r="D80" s="164"/>
      <c r="E80" s="164"/>
      <c r="F80" s="213"/>
      <c r="G80" s="213"/>
      <c r="H80" s="213"/>
      <c r="I80" s="164"/>
      <c r="J80" s="213"/>
      <c r="K80" s="164"/>
      <c r="L80" s="169"/>
    </row>
    <row r="81" spans="1:12">
      <c r="A81" s="130"/>
      <c r="B81" s="170"/>
      <c r="C81" s="171"/>
      <c r="D81" s="171"/>
      <c r="E81" s="171"/>
      <c r="F81" s="221"/>
      <c r="G81" s="221"/>
      <c r="H81" s="221"/>
      <c r="I81" s="171"/>
      <c r="J81" s="221"/>
      <c r="K81" s="171"/>
      <c r="L81" s="172"/>
    </row>
  </sheetData>
  <sheetProtection password="D20D" sheet="1" objects="1" scenarios="1" selectLockedCells="1"/>
  <mergeCells count="25">
    <mergeCell ref="B39:E39"/>
    <mergeCell ref="B69:H69"/>
    <mergeCell ref="B41:H41"/>
    <mergeCell ref="B66:H66"/>
    <mergeCell ref="B65:H65"/>
    <mergeCell ref="B64:H64"/>
    <mergeCell ref="B46:H46"/>
    <mergeCell ref="B48:H48"/>
    <mergeCell ref="B40:H40"/>
    <mergeCell ref="G11:H11"/>
    <mergeCell ref="B42:H42"/>
    <mergeCell ref="B44:H44"/>
    <mergeCell ref="B47:H47"/>
    <mergeCell ref="B45:H45"/>
    <mergeCell ref="B36:E36"/>
    <mergeCell ref="G36:H36"/>
    <mergeCell ref="G38:H38"/>
    <mergeCell ref="B33:E33"/>
    <mergeCell ref="B25:H25"/>
    <mergeCell ref="B35:D35"/>
    <mergeCell ref="B30:H30"/>
    <mergeCell ref="B26:H26"/>
    <mergeCell ref="B38:E38"/>
    <mergeCell ref="B28:H28"/>
    <mergeCell ref="B37:E37"/>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S40"/>
  <sheetViews>
    <sheetView showGridLines="0" workbookViewId="0">
      <selection activeCell="I36" sqref="I36:K36"/>
    </sheetView>
  </sheetViews>
  <sheetFormatPr defaultRowHeight="12.75"/>
  <cols>
    <col min="1" max="1" width="2.140625" style="46" customWidth="1"/>
    <col min="2" max="7" width="9.140625" style="46"/>
    <col min="8" max="8" width="11.85546875" style="46" customWidth="1"/>
    <col min="9" max="11" width="9.140625" style="46"/>
    <col min="12" max="12" width="10.28515625" style="46" customWidth="1"/>
    <col min="13" max="16384" width="9.140625" style="46"/>
  </cols>
  <sheetData>
    <row r="2" spans="2:9">
      <c r="B2" s="46" t="s">
        <v>50</v>
      </c>
    </row>
    <row r="5" spans="2:9">
      <c r="B5" s="47" t="s">
        <v>44</v>
      </c>
    </row>
    <row r="6" spans="2:9">
      <c r="B6" s="46" t="s">
        <v>49</v>
      </c>
    </row>
    <row r="8" spans="2:9">
      <c r="B8" s="47" t="s">
        <v>45</v>
      </c>
    </row>
    <row r="9" spans="2:9">
      <c r="B9" s="46" t="s">
        <v>48</v>
      </c>
    </row>
    <row r="12" spans="2:9">
      <c r="B12" s="47">
        <v>1</v>
      </c>
      <c r="I12" s="47">
        <v>2</v>
      </c>
    </row>
    <row r="36" spans="2:19">
      <c r="B36" s="47" t="s">
        <v>46</v>
      </c>
      <c r="I36" s="318" t="s">
        <v>147</v>
      </c>
      <c r="J36" s="318"/>
      <c r="K36" s="318"/>
    </row>
    <row r="38" spans="2:19">
      <c r="B38" s="47"/>
      <c r="M38" s="319"/>
      <c r="N38" s="319"/>
      <c r="O38" s="319"/>
      <c r="P38" s="319"/>
      <c r="Q38" s="319"/>
      <c r="R38" s="129"/>
      <c r="S38" s="129"/>
    </row>
    <row r="40" spans="2:19">
      <c r="B40" s="47"/>
      <c r="I40" s="319"/>
      <c r="J40" s="319"/>
      <c r="K40" s="319"/>
      <c r="L40" s="319"/>
      <c r="M40" s="319"/>
    </row>
  </sheetData>
  <sheetProtection password="D20D" sheet="1" objects="1" scenarios="1"/>
  <mergeCells count="3">
    <mergeCell ref="I36:K36"/>
    <mergeCell ref="M38:Q38"/>
    <mergeCell ref="I40:M40"/>
  </mergeCells>
  <phoneticPr fontId="0" type="noConversion"/>
  <hyperlinks>
    <hyperlink ref="I36" r:id="rId1" display="http://www.hydronix.com"/>
    <hyperlink ref="I36:K36" r:id="rId2" display="https://www.hydronix.com/"/>
  </hyperlinks>
  <pageMargins left="0.75" right="0.75" top="1" bottom="1" header="0.5" footer="0.5"/>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81"/>
  <sheetViews>
    <sheetView topLeftCell="A64" workbookViewId="0">
      <selection activeCell="B78" sqref="B78"/>
    </sheetView>
  </sheetViews>
  <sheetFormatPr defaultColWidth="11.5703125" defaultRowHeight="12.75"/>
  <cols>
    <col min="1" max="1" width="1.7109375" style="46" customWidth="1"/>
    <col min="2" max="2" width="17.42578125" style="46" customWidth="1"/>
    <col min="3" max="3" width="11.5703125" style="46" customWidth="1"/>
    <col min="4" max="4" width="9.140625" style="46" customWidth="1"/>
    <col min="5" max="5" width="17.28515625" style="46" customWidth="1"/>
    <col min="6" max="6" width="11.140625" style="48" customWidth="1"/>
    <col min="7" max="7" width="15.5703125" style="48" customWidth="1"/>
    <col min="8" max="8" width="46.28515625" style="48" customWidth="1"/>
    <col min="9" max="9" width="2.85546875" style="46" customWidth="1"/>
    <col min="10" max="10" width="6.7109375" style="48" customWidth="1"/>
    <col min="11" max="11" width="44.28515625" style="46" customWidth="1"/>
    <col min="12" max="16384" width="11.5703125" style="46"/>
  </cols>
  <sheetData>
    <row r="1" spans="1:13" ht="13.5" customHeight="1" thickBot="1">
      <c r="A1" s="130"/>
      <c r="B1" s="130"/>
      <c r="C1" s="130"/>
      <c r="D1" s="130"/>
      <c r="E1" s="130"/>
      <c r="F1" s="131"/>
      <c r="G1" s="131"/>
      <c r="H1" s="131"/>
      <c r="I1" s="130"/>
      <c r="J1" s="131"/>
      <c r="K1" s="130"/>
      <c r="L1" s="130"/>
      <c r="M1" s="130"/>
    </row>
    <row r="2" spans="1:13" ht="16.5" thickBot="1">
      <c r="A2" s="130"/>
      <c r="B2" s="187" t="s">
        <v>3</v>
      </c>
      <c r="C2" s="188"/>
      <c r="D2" s="130"/>
      <c r="E2" s="191" t="s">
        <v>7</v>
      </c>
      <c r="F2" s="192"/>
      <c r="G2" s="192"/>
      <c r="H2" s="193"/>
      <c r="I2" s="130"/>
      <c r="J2" s="173">
        <v>1</v>
      </c>
      <c r="K2" s="174" t="s">
        <v>20</v>
      </c>
      <c r="L2" s="130"/>
      <c r="M2" s="130"/>
    </row>
    <row r="3" spans="1:13" s="52" customFormat="1" ht="26.25" thickBot="1">
      <c r="A3" s="132"/>
      <c r="B3" s="189" t="s">
        <v>25</v>
      </c>
      <c r="C3" s="190">
        <f>SUM(C5:C8)</f>
        <v>2300</v>
      </c>
      <c r="D3" s="132"/>
      <c r="E3" s="53" t="s">
        <v>25</v>
      </c>
      <c r="F3" s="1">
        <f>SUM(F5:F8)</f>
        <v>2212.3622601700717</v>
      </c>
      <c r="G3" s="54" t="s">
        <v>35</v>
      </c>
      <c r="H3" s="55" t="s">
        <v>8</v>
      </c>
      <c r="I3" s="132"/>
      <c r="J3" s="175"/>
      <c r="K3" s="175" t="s">
        <v>26</v>
      </c>
      <c r="L3" s="132"/>
      <c r="M3" s="132"/>
    </row>
    <row r="4" spans="1:13" ht="13.5" thickBot="1">
      <c r="A4" s="130"/>
      <c r="B4" s="198"/>
      <c r="C4" s="199"/>
      <c r="D4" s="130"/>
      <c r="E4" s="56"/>
      <c r="F4" s="2"/>
      <c r="G4" s="2"/>
      <c r="H4" s="13"/>
      <c r="I4" s="130"/>
      <c r="J4" s="176"/>
      <c r="K4" s="177"/>
      <c r="L4" s="130"/>
      <c r="M4" s="130"/>
    </row>
    <row r="5" spans="1:13" ht="13.5" thickBot="1">
      <c r="A5" s="130"/>
      <c r="B5" s="57" t="s">
        <v>0</v>
      </c>
      <c r="C5" s="58">
        <f>Main!$C5</f>
        <v>800</v>
      </c>
      <c r="D5" s="130"/>
      <c r="E5" s="59" t="s">
        <v>0</v>
      </c>
      <c r="F5" s="3">
        <f>C5/(1+G5)</f>
        <v>751.17370892018778</v>
      </c>
      <c r="G5" s="60">
        <f>Main!$G5</f>
        <v>6.5000000000000002E-2</v>
      </c>
      <c r="H5" s="12">
        <f>C5-F5</f>
        <v>48.826291079812222</v>
      </c>
      <c r="I5" s="130"/>
      <c r="J5" s="173">
        <v>2</v>
      </c>
      <c r="K5" s="174" t="s">
        <v>21</v>
      </c>
      <c r="L5" s="130"/>
      <c r="M5" s="130"/>
    </row>
    <row r="6" spans="1:13" ht="13.5" thickBot="1">
      <c r="A6" s="130"/>
      <c r="B6" s="38" t="s">
        <v>1</v>
      </c>
      <c r="C6" s="58">
        <f>Main!$C6</f>
        <v>500</v>
      </c>
      <c r="D6" s="130"/>
      <c r="E6" s="56" t="s">
        <v>1</v>
      </c>
      <c r="F6" s="61">
        <f>C6/(1+G6)</f>
        <v>473.93364928909955</v>
      </c>
      <c r="G6" s="60">
        <f>Main!$G6</f>
        <v>5.5E-2</v>
      </c>
      <c r="H6" s="62">
        <f>C6-F6</f>
        <v>26.066350710900451</v>
      </c>
      <c r="I6" s="130"/>
      <c r="J6" s="176"/>
      <c r="K6" s="178" t="s">
        <v>60</v>
      </c>
      <c r="L6" s="130"/>
      <c r="M6" s="130"/>
    </row>
    <row r="7" spans="1:13" ht="13.5" thickBot="1">
      <c r="A7" s="130"/>
      <c r="B7" s="38" t="s">
        <v>4</v>
      </c>
      <c r="C7" s="58">
        <f>Main!$C7</f>
        <v>650</v>
      </c>
      <c r="D7" s="130"/>
      <c r="E7" s="56" t="s">
        <v>4</v>
      </c>
      <c r="F7" s="61">
        <f>C7/(1+G7)</f>
        <v>637.25490196078431</v>
      </c>
      <c r="G7" s="60">
        <f>Main!$G7</f>
        <v>0.02</v>
      </c>
      <c r="H7" s="62">
        <f>C7-F7</f>
        <v>12.745098039215691</v>
      </c>
      <c r="I7" s="130"/>
      <c r="J7" s="176"/>
      <c r="K7" s="177"/>
      <c r="L7" s="130"/>
      <c r="M7" s="130"/>
    </row>
    <row r="8" spans="1:13" ht="13.5" thickBot="1">
      <c r="A8" s="130"/>
      <c r="B8" s="63" t="s">
        <v>5</v>
      </c>
      <c r="C8" s="58">
        <f>Main!$C8</f>
        <v>350</v>
      </c>
      <c r="D8" s="130"/>
      <c r="E8" s="64" t="s">
        <v>5</v>
      </c>
      <c r="F8" s="65">
        <f>C8/(1+G8)</f>
        <v>350</v>
      </c>
      <c r="G8" s="66">
        <f>Main!$G8</f>
        <v>0</v>
      </c>
      <c r="H8" s="67">
        <f>C8-F8</f>
        <v>0</v>
      </c>
      <c r="I8" s="130"/>
      <c r="J8" s="173">
        <v>3</v>
      </c>
      <c r="K8" s="174" t="s">
        <v>22</v>
      </c>
      <c r="L8" s="130"/>
      <c r="M8" s="130"/>
    </row>
    <row r="9" spans="1:13" ht="13.5" thickBot="1">
      <c r="A9" s="130"/>
      <c r="B9" s="68" t="s">
        <v>6</v>
      </c>
      <c r="C9" s="58">
        <f>Main!$C9</f>
        <v>135</v>
      </c>
      <c r="D9" s="130"/>
      <c r="E9" s="69" t="s">
        <v>6</v>
      </c>
      <c r="F9" s="4">
        <f>C9-SUM(H5:H8)</f>
        <v>47.362260170071636</v>
      </c>
      <c r="G9" s="4"/>
      <c r="H9" s="70">
        <f>SUM(H5:H8)</f>
        <v>87.637739829928364</v>
      </c>
      <c r="I9" s="130"/>
      <c r="J9" s="176"/>
      <c r="K9" s="178" t="s">
        <v>28</v>
      </c>
      <c r="L9" s="130"/>
      <c r="M9" s="130"/>
    </row>
    <row r="10" spans="1:13" ht="13.5" thickBot="1">
      <c r="A10" s="130"/>
      <c r="B10" s="38"/>
      <c r="C10" s="71"/>
      <c r="D10" s="130"/>
      <c r="E10" s="194"/>
      <c r="F10" s="195"/>
      <c r="G10" s="196"/>
      <c r="H10" s="197"/>
      <c r="I10" s="130"/>
      <c r="J10" s="176"/>
      <c r="K10" s="177"/>
      <c r="L10" s="130"/>
      <c r="M10" s="130"/>
    </row>
    <row r="11" spans="1:13" ht="13.5" thickBot="1">
      <c r="A11" s="130"/>
      <c r="B11" s="68" t="s">
        <v>19</v>
      </c>
      <c r="C11" s="10">
        <f>C9/C8</f>
        <v>0.38571428571428573</v>
      </c>
      <c r="D11" s="130"/>
      <c r="E11" s="69" t="s">
        <v>19</v>
      </c>
      <c r="F11" s="5">
        <f>(F9+SUM(H5:H8))/F8</f>
        <v>0.38571428571428573</v>
      </c>
      <c r="G11" s="11" t="str">
        <f>"只有在加水量為" &amp; ROUND(F9,0) &amp; "Ltrs時, 才可保持水/水泥比不例不變. (" &amp; ROUND(C11,2)&amp;")"</f>
        <v>只有在加水量為47Ltrs時, 才可保持水/水泥比不例不變. (0.39)</v>
      </c>
      <c r="H11" s="72"/>
      <c r="I11" s="130"/>
      <c r="J11" s="179">
        <v>4</v>
      </c>
      <c r="K11" s="174" t="s">
        <v>23</v>
      </c>
      <c r="L11" s="130"/>
      <c r="M11" s="130"/>
    </row>
    <row r="12" spans="1:13" ht="13.5" thickBot="1">
      <c r="A12" s="130"/>
      <c r="B12" s="130"/>
      <c r="C12" s="130"/>
      <c r="D12" s="130"/>
      <c r="E12" s="130"/>
      <c r="F12" s="131"/>
      <c r="G12" s="131"/>
      <c r="H12" s="131"/>
      <c r="I12" s="130"/>
      <c r="J12" s="176"/>
      <c r="K12" s="178" t="s">
        <v>27</v>
      </c>
      <c r="L12" s="130"/>
      <c r="M12" s="130"/>
    </row>
    <row r="13" spans="1:13" ht="13.5" thickBot="1">
      <c r="A13" s="130"/>
      <c r="B13" s="73" t="s">
        <v>32</v>
      </c>
      <c r="C13" s="74">
        <f>Main!$C13</f>
        <v>120</v>
      </c>
      <c r="D13" s="130"/>
      <c r="E13" s="73" t="s">
        <v>33</v>
      </c>
      <c r="F13" s="200" t="str">
        <f>Main!F13</f>
        <v>人民幣</v>
      </c>
      <c r="G13" s="131"/>
      <c r="H13" s="131"/>
      <c r="I13" s="130"/>
      <c r="J13" s="176"/>
      <c r="K13" s="180"/>
      <c r="L13" s="130"/>
      <c r="M13" s="130"/>
    </row>
    <row r="14" spans="1:13" ht="13.5" thickBot="1">
      <c r="A14" s="130"/>
      <c r="B14" s="75" t="s">
        <v>13</v>
      </c>
      <c r="C14" s="76">
        <f>Main!$C14</f>
        <v>960</v>
      </c>
      <c r="D14" s="130"/>
      <c r="E14" s="130"/>
      <c r="F14" s="131"/>
      <c r="G14" s="131"/>
      <c r="H14" s="131"/>
      <c r="I14" s="130"/>
      <c r="J14" s="179">
        <v>5</v>
      </c>
      <c r="K14" s="174" t="s">
        <v>38</v>
      </c>
      <c r="L14" s="130"/>
      <c r="M14" s="130"/>
    </row>
    <row r="15" spans="1:13" ht="15.75" customHeight="1" thickBot="1">
      <c r="A15" s="130"/>
      <c r="B15" s="130"/>
      <c r="C15" s="130"/>
      <c r="D15" s="130"/>
      <c r="E15" s="130"/>
      <c r="F15" s="131"/>
      <c r="G15" s="131"/>
      <c r="H15" s="131"/>
      <c r="I15" s="130"/>
      <c r="J15" s="176"/>
      <c r="K15" s="177"/>
      <c r="L15" s="130"/>
      <c r="M15" s="130"/>
    </row>
    <row r="16" spans="1:13" ht="15.75" customHeight="1">
      <c r="A16" s="130"/>
      <c r="B16" s="94" t="s">
        <v>59</v>
      </c>
      <c r="C16" s="95"/>
      <c r="D16" s="95"/>
      <c r="E16" s="95"/>
      <c r="F16" s="96"/>
      <c r="G16" s="97"/>
      <c r="H16" s="98"/>
      <c r="I16" s="130"/>
      <c r="J16" s="176"/>
      <c r="K16" s="177"/>
      <c r="L16" s="130"/>
      <c r="M16" s="130"/>
    </row>
    <row r="17" spans="1:13" ht="15.75" customHeight="1">
      <c r="A17" s="130"/>
      <c r="B17" s="99" t="s">
        <v>36</v>
      </c>
      <c r="C17" s="100">
        <f>Main!C17</f>
        <v>15</v>
      </c>
      <c r="D17" s="242" t="str">
        <f>"=  "&amp; (60/C17)*C18</f>
        <v>=  8</v>
      </c>
      <c r="E17" s="126" t="s">
        <v>61</v>
      </c>
      <c r="F17" s="102"/>
      <c r="G17" s="103"/>
      <c r="H17" s="104"/>
      <c r="I17" s="130"/>
      <c r="J17" s="176"/>
      <c r="K17" s="177"/>
      <c r="L17" s="130"/>
      <c r="M17" s="130"/>
    </row>
    <row r="18" spans="1:13" ht="15.75" customHeight="1" thickBot="1">
      <c r="A18" s="130"/>
      <c r="B18" s="105" t="s">
        <v>37</v>
      </c>
      <c r="C18" s="125">
        <f>Main!C18</f>
        <v>2</v>
      </c>
      <c r="D18" s="106"/>
      <c r="E18" s="106"/>
      <c r="F18" s="107"/>
      <c r="G18" s="107"/>
      <c r="H18" s="108"/>
      <c r="I18" s="130"/>
      <c r="J18" s="176"/>
      <c r="K18" s="177"/>
      <c r="L18" s="130"/>
      <c r="M18" s="130"/>
    </row>
    <row r="19" spans="1:13" ht="15.75" customHeight="1" thickBot="1">
      <c r="A19" s="130"/>
      <c r="B19" s="130"/>
      <c r="C19" s="130"/>
      <c r="D19" s="130"/>
      <c r="E19" s="130"/>
      <c r="F19" s="131"/>
      <c r="G19" s="131"/>
      <c r="H19" s="131"/>
      <c r="I19" s="130"/>
      <c r="J19" s="173">
        <v>6</v>
      </c>
      <c r="K19" s="174" t="s">
        <v>30</v>
      </c>
      <c r="L19" s="130"/>
      <c r="M19" s="130"/>
    </row>
    <row r="20" spans="1:13" ht="14.25" customHeight="1">
      <c r="A20" s="130"/>
      <c r="B20" s="14" t="s">
        <v>53</v>
      </c>
      <c r="C20" s="15"/>
      <c r="D20" s="16"/>
      <c r="E20" s="16"/>
      <c r="F20" s="17"/>
      <c r="G20" s="17"/>
      <c r="H20" s="18"/>
      <c r="I20" s="130"/>
      <c r="J20" s="176"/>
      <c r="K20" s="177"/>
      <c r="L20" s="130"/>
      <c r="M20" s="130"/>
    </row>
    <row r="21" spans="1:13" ht="20.25" customHeight="1">
      <c r="A21" s="130"/>
      <c r="B21" s="19" t="str">
        <f>"按輸入之配方量計算(綠色部份),加入 " &amp; $C$9 &amp; " 升之水, 產品之濕度為 " &amp; ROUND(($C$9/$C$3)*100,1) &amp; "%" &amp; ", 水/水泥比例為 " &amp; ROUND($C$11,2) &amp; "."</f>
        <v>按輸入之配方量計算(綠色部份),加入 135 升之水, 產品之濕度為 5.9%, 水/水泥比例為 0.39.</v>
      </c>
      <c r="C21" s="20"/>
      <c r="D21" s="20"/>
      <c r="E21" s="20"/>
      <c r="F21" s="21"/>
      <c r="G21" s="22"/>
      <c r="H21" s="23"/>
      <c r="I21" s="130"/>
      <c r="J21" s="176"/>
      <c r="K21" s="181"/>
      <c r="L21" s="130"/>
      <c r="M21" s="130"/>
    </row>
    <row r="22" spans="1:13">
      <c r="A22" s="130"/>
      <c r="B22" s="19" t="str">
        <f>"如 " &amp; $C$9 &amp; " 升之水加入至本批次 (紅色部份),  產品之濕度將為 " &amp; ROUND((($C$9+$H$9)/$F$3)*100,2) &amp; "%" &amp; " 及水/水泥比例為 " &amp; ROUND(($C$9+$H$9)/$F$8,2) &amp; "."</f>
        <v>如 135 升之水加入至本批次 (紅色部份),  產品之濕度將為 10.06% 及水/水泥比例為 0.64.</v>
      </c>
      <c r="C22" s="20"/>
      <c r="D22" s="20"/>
      <c r="E22" s="20"/>
      <c r="F22" s="21"/>
      <c r="G22" s="22"/>
      <c r="H22" s="23"/>
      <c r="I22" s="130"/>
      <c r="J22" s="177"/>
      <c r="K22" s="178"/>
      <c r="L22" s="130"/>
      <c r="M22" s="130"/>
    </row>
    <row r="23" spans="1:13" ht="12.75" customHeight="1">
      <c r="A23" s="130"/>
      <c r="B23" s="19"/>
      <c r="C23" s="20"/>
      <c r="D23" s="20"/>
      <c r="E23" s="20"/>
      <c r="F23" s="21"/>
      <c r="G23" s="22"/>
      <c r="H23" s="23"/>
      <c r="I23" s="130"/>
      <c r="J23" s="176"/>
      <c r="K23" s="177"/>
      <c r="L23" s="130"/>
      <c r="M23" s="130"/>
    </row>
    <row r="24" spans="1:13" ht="12" customHeight="1">
      <c r="A24" s="130"/>
      <c r="B24" s="19" t="s">
        <v>42</v>
      </c>
      <c r="C24" s="20"/>
      <c r="D24" s="20"/>
      <c r="E24" s="20"/>
      <c r="F24" s="21"/>
      <c r="G24" s="22"/>
      <c r="H24" s="23"/>
      <c r="I24" s="130"/>
      <c r="J24" s="182" t="s">
        <v>24</v>
      </c>
      <c r="K24" s="174" t="s">
        <v>29</v>
      </c>
      <c r="L24" s="130"/>
      <c r="M24" s="130"/>
    </row>
    <row r="25" spans="1:13" ht="11.25" customHeight="1">
      <c r="A25" s="130"/>
      <c r="B25" s="289"/>
      <c r="C25" s="290"/>
      <c r="D25" s="290"/>
      <c r="E25" s="290"/>
      <c r="F25" s="290"/>
      <c r="G25" s="290"/>
      <c r="H25" s="291"/>
      <c r="I25" s="130"/>
      <c r="J25" s="176"/>
      <c r="K25" s="177"/>
      <c r="L25" s="130"/>
      <c r="M25" s="130"/>
    </row>
    <row r="26" spans="1:13" ht="14.25" customHeight="1">
      <c r="A26" s="130"/>
      <c r="B26" s="295" t="str">
        <f>"要維持水/水泥比例不變, 只可加入 " &amp; INT($F$9) &amp; " 升之水, 而非原有之 " &amp; $C$9 &amp; " 升."</f>
        <v>要維持水/水泥比例不變, 只可加入 47 升之水, 而非原有之 135 升.</v>
      </c>
      <c r="C26" s="296"/>
      <c r="D26" s="296"/>
      <c r="E26" s="296"/>
      <c r="F26" s="296"/>
      <c r="G26" s="296"/>
      <c r="H26" s="297"/>
      <c r="I26" s="130"/>
      <c r="J26" s="176"/>
      <c r="K26" s="177"/>
      <c r="L26" s="130"/>
      <c r="M26" s="130"/>
    </row>
    <row r="27" spans="1:13" ht="12.75" customHeight="1">
      <c r="A27" s="130"/>
      <c r="B27" s="24"/>
      <c r="C27" s="25"/>
      <c r="D27" s="25"/>
      <c r="E27" s="25"/>
      <c r="F27" s="25"/>
      <c r="G27" s="25"/>
      <c r="H27" s="26"/>
      <c r="I27" s="130"/>
      <c r="J27" s="176"/>
      <c r="K27" s="177"/>
      <c r="L27" s="130"/>
      <c r="M27" s="130"/>
    </row>
    <row r="28" spans="1:13" ht="41.25" customHeight="1">
      <c r="A28" s="130"/>
      <c r="B28" s="298" t="str">
        <f>"如只減少加水量以保持質量, 將降低水泥之效用(低輸出), "&amp;$C$8&amp;"kg 之水泥只輸出 "&amp;ROUND($F$3,0)&amp;"kg 之混凝土而非 "&amp;$C$3&amp;"kg."</f>
        <v>如只減少加水量以保持質量, 將降低水泥之效用(低輸出), 350kg 之水泥只輸出 2212kg 之混凝土而非 2300kg.</v>
      </c>
      <c r="C28" s="285"/>
      <c r="D28" s="285"/>
      <c r="E28" s="285"/>
      <c r="F28" s="285"/>
      <c r="G28" s="285"/>
      <c r="H28" s="286"/>
      <c r="I28" s="130"/>
      <c r="J28" s="176"/>
      <c r="K28" s="177"/>
      <c r="L28" s="130"/>
      <c r="M28" s="130"/>
    </row>
    <row r="29" spans="1:13" ht="13.5" customHeight="1">
      <c r="A29" s="130"/>
      <c r="B29" s="24"/>
      <c r="C29" s="25"/>
      <c r="D29" s="25"/>
      <c r="E29" s="25"/>
      <c r="F29" s="25"/>
      <c r="G29" s="25"/>
      <c r="H29" s="26"/>
      <c r="I29" s="130"/>
      <c r="J29" s="176"/>
      <c r="K29" s="177"/>
      <c r="L29" s="130"/>
      <c r="M29" s="130"/>
    </row>
    <row r="30" spans="1:13" ht="13.5" customHeight="1">
      <c r="A30" s="130"/>
      <c r="B30" s="320" t="s">
        <v>139</v>
      </c>
      <c r="C30" s="293"/>
      <c r="D30" s="293"/>
      <c r="E30" s="293"/>
      <c r="F30" s="293"/>
      <c r="G30" s="293"/>
      <c r="H30" s="294"/>
      <c r="I30" s="130"/>
      <c r="J30" s="176"/>
      <c r="K30" s="177"/>
      <c r="L30" s="130"/>
      <c r="M30" s="130"/>
    </row>
    <row r="31" spans="1:13" ht="13.5" customHeight="1">
      <c r="A31" s="130"/>
      <c r="B31" s="24"/>
      <c r="C31" s="25"/>
      <c r="D31" s="25"/>
      <c r="E31" s="25"/>
      <c r="F31" s="25"/>
      <c r="G31" s="25"/>
      <c r="H31" s="26"/>
      <c r="I31" s="130"/>
      <c r="J31" s="176"/>
      <c r="K31" s="177"/>
      <c r="L31" s="130"/>
      <c r="M31" s="130"/>
    </row>
    <row r="32" spans="1:13" ht="13.5" customHeight="1">
      <c r="A32" s="130"/>
      <c r="B32" s="27" t="s">
        <v>64</v>
      </c>
      <c r="C32" s="28"/>
      <c r="D32" s="29"/>
      <c r="E32" s="29"/>
      <c r="F32" s="30">
        <f>ROUND($D$54,0)</f>
        <v>16</v>
      </c>
      <c r="G32" s="223" t="s">
        <v>34</v>
      </c>
      <c r="H32" s="26"/>
      <c r="I32" s="130"/>
      <c r="J32" s="176"/>
      <c r="K32" s="177"/>
      <c r="L32" s="130"/>
      <c r="M32" s="130"/>
    </row>
    <row r="33" spans="1:13" ht="13.5" customHeight="1">
      <c r="A33" s="130"/>
      <c r="B33" s="298" t="s">
        <v>65</v>
      </c>
      <c r="C33" s="285"/>
      <c r="D33" s="285"/>
      <c r="E33" s="285"/>
      <c r="F33" s="78">
        <f>E61</f>
        <v>377.51641772892265</v>
      </c>
      <c r="G33" s="25" t="s">
        <v>56</v>
      </c>
      <c r="H33" s="26"/>
      <c r="I33" s="130"/>
      <c r="J33" s="176"/>
      <c r="K33" s="177"/>
      <c r="L33" s="130"/>
      <c r="M33" s="130"/>
    </row>
    <row r="34" spans="1:13" ht="13.5" customHeight="1">
      <c r="A34" s="130"/>
      <c r="B34" s="24"/>
      <c r="C34" s="25"/>
      <c r="D34" s="31"/>
      <c r="E34" s="29"/>
      <c r="F34" s="79"/>
      <c r="G34" s="25"/>
      <c r="H34" s="26"/>
      <c r="I34" s="130"/>
      <c r="J34" s="176"/>
      <c r="K34" s="177"/>
      <c r="L34" s="130"/>
      <c r="M34" s="130"/>
    </row>
    <row r="35" spans="1:13" s="80" customFormat="1" ht="18" customHeight="1">
      <c r="A35" s="133"/>
      <c r="B35" s="298" t="s">
        <v>63</v>
      </c>
      <c r="C35" s="285"/>
      <c r="D35" s="285"/>
      <c r="E35" s="32" t="str">
        <f>+$F$13</f>
        <v>人民幣</v>
      </c>
      <c r="F35" s="78">
        <f>$G$61</f>
        <v>362415.76101976575</v>
      </c>
      <c r="G35" s="33"/>
      <c r="H35" s="34"/>
      <c r="I35" s="133"/>
      <c r="J35" s="183"/>
      <c r="K35" s="184"/>
      <c r="L35" s="133"/>
      <c r="M35" s="133"/>
    </row>
    <row r="36" spans="1:13" ht="14.25" customHeight="1">
      <c r="A36" s="130"/>
      <c r="B36" s="298" t="s">
        <v>66</v>
      </c>
      <c r="C36" s="285"/>
      <c r="D36" s="285"/>
      <c r="E36" s="285"/>
      <c r="F36" s="81">
        <f>$D$53</f>
        <v>4.4942430682014603E-2</v>
      </c>
      <c r="G36" s="285"/>
      <c r="H36" s="286"/>
      <c r="I36" s="130"/>
      <c r="J36" s="176"/>
      <c r="K36" s="177"/>
      <c r="L36" s="130"/>
      <c r="M36" s="130"/>
    </row>
    <row r="37" spans="1:13" ht="14.25" customHeight="1">
      <c r="A37" s="130"/>
      <c r="B37" s="298" t="s">
        <v>67</v>
      </c>
      <c r="C37" s="285"/>
      <c r="D37" s="285"/>
      <c r="E37" s="285"/>
      <c r="F37" s="81">
        <f>(H9/C3)</f>
        <v>3.8103365143447115E-2</v>
      </c>
      <c r="G37" s="25"/>
      <c r="H37" s="26"/>
      <c r="I37" s="130"/>
      <c r="J37" s="176"/>
      <c r="K37" s="177"/>
      <c r="L37" s="130"/>
      <c r="M37" s="130"/>
    </row>
    <row r="38" spans="1:13" ht="14.25" customHeight="1">
      <c r="A38" s="130"/>
      <c r="B38" s="298" t="s">
        <v>51</v>
      </c>
      <c r="C38" s="285"/>
      <c r="D38" s="285"/>
      <c r="E38" s="285"/>
      <c r="F38" s="30">
        <f>ROUND($C$3-$F$3,0)</f>
        <v>88</v>
      </c>
      <c r="G38" s="285" t="s">
        <v>14</v>
      </c>
      <c r="H38" s="286"/>
      <c r="I38" s="130"/>
      <c r="J38" s="176"/>
      <c r="K38" s="177"/>
      <c r="L38" s="130"/>
      <c r="M38" s="130"/>
    </row>
    <row r="39" spans="1:13" ht="14.25" customHeight="1">
      <c r="A39" s="130"/>
      <c r="B39" s="298"/>
      <c r="C39" s="285"/>
      <c r="D39" s="285"/>
      <c r="E39" s="285"/>
      <c r="F39" s="30"/>
      <c r="G39" s="25"/>
      <c r="H39" s="26"/>
      <c r="I39" s="130"/>
      <c r="J39" s="176"/>
      <c r="K39" s="177"/>
      <c r="L39" s="130"/>
      <c r="M39" s="130"/>
    </row>
    <row r="40" spans="1:13">
      <c r="A40" s="130"/>
      <c r="B40" s="321" t="s">
        <v>57</v>
      </c>
      <c r="C40" s="316"/>
      <c r="D40" s="316"/>
      <c r="E40" s="316"/>
      <c r="F40" s="316"/>
      <c r="G40" s="316"/>
      <c r="H40" s="317"/>
      <c r="I40" s="130"/>
      <c r="J40" s="176"/>
      <c r="K40" s="177"/>
      <c r="L40" s="130"/>
      <c r="M40" s="130"/>
    </row>
    <row r="41" spans="1:13" ht="29.25" customHeight="1">
      <c r="A41" s="130"/>
      <c r="B41" s="298" t="str">
        <f>"如已使 Hydro-Control 之攪拌系統, 水/水泥比例可以自動調整, 並保持在 " &amp;ROUND($C$11,2) &amp; " 但未能盡用水泥及引至低輸出."</f>
        <v>如已使 Hydro-Control 之攪拌系統, 水/水泥比例可以自動調整, 並保持在 0.39 但未能盡用水泥及引至低輸出.</v>
      </c>
      <c r="C41" s="285"/>
      <c r="D41" s="285"/>
      <c r="E41" s="285"/>
      <c r="F41" s="285"/>
      <c r="G41" s="285"/>
      <c r="H41" s="286"/>
      <c r="I41" s="130"/>
      <c r="J41" s="176"/>
      <c r="K41" s="177"/>
      <c r="L41" s="130"/>
      <c r="M41" s="130"/>
    </row>
    <row r="42" spans="1:13" ht="42" customHeight="1">
      <c r="A42" s="130"/>
      <c r="B42" s="322" t="s">
        <v>140</v>
      </c>
      <c r="C42" s="282"/>
      <c r="D42" s="282"/>
      <c r="E42" s="282"/>
      <c r="F42" s="282"/>
      <c r="G42" s="282"/>
      <c r="H42" s="283"/>
      <c r="I42" s="130"/>
      <c r="J42" s="176"/>
      <c r="K42" s="177"/>
      <c r="L42" s="130"/>
      <c r="M42" s="130"/>
    </row>
    <row r="43" spans="1:13" ht="9" customHeight="1">
      <c r="A43" s="130"/>
      <c r="B43" s="35"/>
      <c r="C43" s="36"/>
      <c r="D43" s="36"/>
      <c r="E43" s="36"/>
      <c r="F43" s="36"/>
      <c r="G43" s="36"/>
      <c r="H43" s="37"/>
      <c r="I43" s="130"/>
      <c r="J43" s="176"/>
      <c r="K43" s="177"/>
      <c r="L43" s="130"/>
      <c r="M43" s="130"/>
    </row>
    <row r="44" spans="1:13" ht="14.25" customHeight="1">
      <c r="A44" s="130"/>
      <c r="B44" s="287" t="s">
        <v>58</v>
      </c>
      <c r="C44" s="282"/>
      <c r="D44" s="282"/>
      <c r="E44" s="282"/>
      <c r="F44" s="282"/>
      <c r="G44" s="282"/>
      <c r="H44" s="283"/>
      <c r="I44" s="130"/>
      <c r="J44" s="176"/>
      <c r="K44" s="174"/>
      <c r="L44" s="130"/>
      <c r="M44" s="130"/>
    </row>
    <row r="45" spans="1:13" ht="11.25" customHeight="1">
      <c r="A45" s="130"/>
      <c r="B45" s="287"/>
      <c r="C45" s="282"/>
      <c r="D45" s="282"/>
      <c r="E45" s="282"/>
      <c r="F45" s="282"/>
      <c r="G45" s="282"/>
      <c r="H45" s="283"/>
      <c r="I45" s="130"/>
      <c r="J45" s="176"/>
      <c r="K45" s="174"/>
      <c r="L45" s="130"/>
      <c r="M45" s="130"/>
    </row>
    <row r="46" spans="1:13">
      <c r="A46" s="130"/>
      <c r="B46" s="320" t="s">
        <v>52</v>
      </c>
      <c r="C46" s="293"/>
      <c r="D46" s="293"/>
      <c r="E46" s="293"/>
      <c r="F46" s="293"/>
      <c r="G46" s="293"/>
      <c r="H46" s="294"/>
      <c r="I46" s="130"/>
      <c r="J46" s="176"/>
      <c r="K46" s="177"/>
      <c r="L46" s="130"/>
      <c r="M46" s="130"/>
    </row>
    <row r="47" spans="1:13" ht="12.75" customHeight="1">
      <c r="A47" s="130"/>
      <c r="B47" s="323" t="s">
        <v>141</v>
      </c>
      <c r="C47" s="285"/>
      <c r="D47" s="285"/>
      <c r="E47" s="285"/>
      <c r="F47" s="285"/>
      <c r="G47" s="285"/>
      <c r="H47" s="286"/>
      <c r="I47" s="130"/>
      <c r="J47" s="176"/>
      <c r="K47" s="177"/>
      <c r="L47" s="130"/>
      <c r="M47" s="130"/>
    </row>
    <row r="48" spans="1:13" ht="12.75" customHeight="1" thickBot="1">
      <c r="A48" s="130"/>
      <c r="B48" s="312"/>
      <c r="C48" s="313"/>
      <c r="D48" s="313"/>
      <c r="E48" s="313"/>
      <c r="F48" s="313"/>
      <c r="G48" s="313"/>
      <c r="H48" s="314"/>
      <c r="I48" s="130"/>
      <c r="J48" s="176"/>
      <c r="K48" s="177"/>
      <c r="L48" s="130"/>
      <c r="M48" s="130"/>
    </row>
    <row r="49" spans="1:13" ht="17.25" customHeight="1" thickBot="1">
      <c r="A49" s="130"/>
      <c r="B49" s="153"/>
      <c r="C49" s="154"/>
      <c r="D49" s="155"/>
      <c r="E49" s="130"/>
      <c r="F49" s="131"/>
      <c r="G49" s="131"/>
      <c r="H49" s="131"/>
      <c r="I49" s="130"/>
      <c r="J49" s="176"/>
      <c r="K49" s="177"/>
      <c r="L49" s="130"/>
      <c r="M49" s="130"/>
    </row>
    <row r="50" spans="1:13" ht="13.5" thickBot="1">
      <c r="A50" s="130"/>
      <c r="B50" s="82" t="s">
        <v>54</v>
      </c>
      <c r="C50" s="83"/>
      <c r="D50" s="84"/>
      <c r="E50" s="84"/>
      <c r="F50" s="85"/>
      <c r="G50" s="85"/>
      <c r="H50" s="86"/>
      <c r="I50" s="130"/>
      <c r="J50" s="176"/>
      <c r="K50" s="177"/>
      <c r="L50" s="130"/>
      <c r="M50" s="130"/>
    </row>
    <row r="51" spans="1:13">
      <c r="A51" s="130"/>
      <c r="B51" s="38" t="str">
        <f xml:space="preserve"> $C$8 &amp; "kg 水泥使用在…………..."</f>
        <v>350kg 水泥使用在…………...</v>
      </c>
      <c r="C51" s="87"/>
      <c r="D51" s="39">
        <f>SUM(C5:C7)</f>
        <v>1950</v>
      </c>
      <c r="E51" s="87" t="s">
        <v>121</v>
      </c>
      <c r="F51" s="77"/>
      <c r="G51" s="77" t="s">
        <v>9</v>
      </c>
      <c r="H51" s="88"/>
      <c r="I51" s="130"/>
      <c r="J51" s="176"/>
      <c r="K51" s="177"/>
      <c r="L51" s="130"/>
      <c r="M51" s="130"/>
    </row>
    <row r="52" spans="1:13">
      <c r="A52" s="130"/>
      <c r="B52" s="38" t="str">
        <f xml:space="preserve"> $C$8 &amp; "kg 水泥使用在…………..."</f>
        <v>350kg 水泥使用在…………...</v>
      </c>
      <c r="C52" s="87"/>
      <c r="D52" s="39">
        <f>SUM(F5:F7)</f>
        <v>1862.3622601700715</v>
      </c>
      <c r="E52" s="87" t="s">
        <v>11</v>
      </c>
      <c r="F52" s="77"/>
      <c r="G52" s="77" t="s">
        <v>10</v>
      </c>
      <c r="H52" s="88"/>
      <c r="I52" s="130"/>
      <c r="J52" s="176"/>
      <c r="K52" s="177"/>
      <c r="L52" s="130"/>
      <c r="M52" s="130"/>
    </row>
    <row r="53" spans="1:13" ht="14.25">
      <c r="A53" s="130"/>
      <c r="B53" s="275" t="s">
        <v>124</v>
      </c>
      <c r="C53" s="87"/>
      <c r="D53" s="89">
        <f>(D51-D52)/D51</f>
        <v>4.4942430682014603E-2</v>
      </c>
      <c r="E53" s="87"/>
      <c r="F53" s="77"/>
      <c r="G53" s="77"/>
      <c r="H53" s="88"/>
      <c r="I53" s="130"/>
      <c r="J53" s="176"/>
      <c r="K53" s="177"/>
      <c r="L53" s="130"/>
      <c r="M53" s="130"/>
    </row>
    <row r="54" spans="1:13" ht="15" thickBot="1">
      <c r="A54" s="130"/>
      <c r="B54" s="277" t="s">
        <v>127</v>
      </c>
      <c r="C54" s="90"/>
      <c r="D54" s="91">
        <f>D53*C8</f>
        <v>15.72985073870511</v>
      </c>
      <c r="E54" s="90"/>
      <c r="F54" s="92"/>
      <c r="G54" s="92"/>
      <c r="H54" s="93"/>
      <c r="I54" s="130"/>
      <c r="J54" s="176"/>
      <c r="K54" s="177"/>
      <c r="L54" s="130"/>
      <c r="M54" s="130"/>
    </row>
    <row r="55" spans="1:13" ht="13.5" thickBot="1">
      <c r="A55" s="130"/>
      <c r="B55" s="156"/>
      <c r="C55" s="156"/>
      <c r="D55" s="156"/>
      <c r="E55" s="156"/>
      <c r="F55" s="157"/>
      <c r="G55" s="157"/>
      <c r="H55" s="157"/>
      <c r="I55" s="130"/>
      <c r="J55" s="176"/>
      <c r="K55" s="177"/>
      <c r="L55" s="130"/>
      <c r="M55" s="130"/>
    </row>
    <row r="56" spans="1:13">
      <c r="A56" s="130"/>
      <c r="B56" s="94" t="s">
        <v>12</v>
      </c>
      <c r="C56" s="109"/>
      <c r="D56" s="109"/>
      <c r="E56" s="109"/>
      <c r="F56" s="43" t="s">
        <v>13</v>
      </c>
      <c r="G56" s="43" t="str">
        <f>+$F$13</f>
        <v>人民幣</v>
      </c>
      <c r="H56" s="45">
        <f>$C$14</f>
        <v>960</v>
      </c>
      <c r="I56" s="130"/>
      <c r="J56" s="176"/>
      <c r="K56" s="177"/>
      <c r="L56" s="130"/>
      <c r="M56" s="130"/>
    </row>
    <row r="57" spans="1:13">
      <c r="A57" s="130"/>
      <c r="B57" s="99" t="s">
        <v>14</v>
      </c>
      <c r="C57" s="40">
        <f>D54</f>
        <v>15.72985073870511</v>
      </c>
      <c r="D57" s="101" t="s">
        <v>2</v>
      </c>
      <c r="E57" s="41">
        <f>C57/1000</f>
        <v>1.5729850738705111E-2</v>
      </c>
      <c r="F57" s="42" t="str">
        <f>+$F$13</f>
        <v>人民幣</v>
      </c>
      <c r="G57" s="44">
        <f>$H$56*E57</f>
        <v>15.100656709156906</v>
      </c>
      <c r="H57" s="104"/>
      <c r="I57" s="130"/>
      <c r="J57" s="176"/>
      <c r="K57" s="177"/>
      <c r="L57" s="130"/>
      <c r="M57" s="130"/>
    </row>
    <row r="58" spans="1:13">
      <c r="A58" s="130"/>
      <c r="B58" s="99" t="s">
        <v>15</v>
      </c>
      <c r="C58" s="40">
        <f>C13*C57</f>
        <v>1887.5820886446131</v>
      </c>
      <c r="D58" s="101" t="s">
        <v>2</v>
      </c>
      <c r="E58" s="41">
        <f>C58/1000</f>
        <v>1.8875820886446131</v>
      </c>
      <c r="F58" s="42" t="str">
        <f>+$F$13</f>
        <v>人民幣</v>
      </c>
      <c r="G58" s="44">
        <f>$H$56*E58</f>
        <v>1812.0788050988285</v>
      </c>
      <c r="H58" s="104"/>
      <c r="I58" s="130"/>
      <c r="J58" s="176"/>
      <c r="K58" s="177"/>
      <c r="L58" s="130"/>
      <c r="M58" s="130"/>
    </row>
    <row r="59" spans="1:13">
      <c r="A59" s="130"/>
      <c r="B59" s="99" t="s">
        <v>16</v>
      </c>
      <c r="C59" s="40">
        <f>5*C58</f>
        <v>9437.9104432230652</v>
      </c>
      <c r="D59" s="101" t="s">
        <v>2</v>
      </c>
      <c r="E59" s="41">
        <f>C59/1000</f>
        <v>9.4379104432230658</v>
      </c>
      <c r="F59" s="42" t="str">
        <f>+$F$13</f>
        <v>人民幣</v>
      </c>
      <c r="G59" s="44">
        <f>$H$56*E59</f>
        <v>9060.3940254941426</v>
      </c>
      <c r="H59" s="104"/>
      <c r="I59" s="130"/>
      <c r="J59" s="176"/>
      <c r="K59" s="177"/>
      <c r="L59" s="130"/>
      <c r="M59" s="130"/>
    </row>
    <row r="60" spans="1:13">
      <c r="A60" s="130"/>
      <c r="B60" s="99" t="s">
        <v>17</v>
      </c>
      <c r="C60" s="40">
        <f>4*C59</f>
        <v>37751.641772892261</v>
      </c>
      <c r="D60" s="101" t="s">
        <v>2</v>
      </c>
      <c r="E60" s="41">
        <f>C60/1000</f>
        <v>37.751641772892263</v>
      </c>
      <c r="F60" s="42" t="str">
        <f>+$F$13</f>
        <v>人民幣</v>
      </c>
      <c r="G60" s="44">
        <f>$H$56*E60</f>
        <v>36241.57610197657</v>
      </c>
      <c r="H60" s="104"/>
      <c r="I60" s="130"/>
      <c r="J60" s="176"/>
      <c r="K60" s="177"/>
      <c r="L60" s="130"/>
      <c r="M60" s="130"/>
    </row>
    <row r="61" spans="1:13" ht="13.5" thickBot="1">
      <c r="A61" s="130"/>
      <c r="B61" s="105" t="s">
        <v>18</v>
      </c>
      <c r="C61" s="110">
        <f>C59*40</f>
        <v>377516.41772892262</v>
      </c>
      <c r="D61" s="111" t="s">
        <v>2</v>
      </c>
      <c r="E61" s="112">
        <f>C61/1000</f>
        <v>377.51641772892265</v>
      </c>
      <c r="F61" s="113" t="str">
        <f>+$F$13</f>
        <v>人民幣</v>
      </c>
      <c r="G61" s="114">
        <f>$H$56*E61</f>
        <v>362415.76101976575</v>
      </c>
      <c r="H61" s="108"/>
      <c r="I61" s="130"/>
      <c r="J61" s="176"/>
      <c r="K61" s="177"/>
      <c r="L61" s="130"/>
      <c r="M61" s="130"/>
    </row>
    <row r="62" spans="1:13">
      <c r="A62" s="130"/>
      <c r="B62" s="156"/>
      <c r="C62" s="158"/>
      <c r="D62" s="159"/>
      <c r="E62" s="160"/>
      <c r="F62" s="161"/>
      <c r="G62" s="162"/>
      <c r="H62" s="157"/>
      <c r="I62" s="130"/>
      <c r="J62" s="176"/>
      <c r="K62" s="177"/>
      <c r="L62" s="130"/>
      <c r="M62" s="130"/>
    </row>
    <row r="63" spans="1:13">
      <c r="A63" s="130"/>
      <c r="B63" s="163" t="s">
        <v>39</v>
      </c>
      <c r="C63" s="130"/>
      <c r="D63" s="130"/>
      <c r="E63" s="130"/>
      <c r="F63" s="131"/>
      <c r="G63" s="131"/>
      <c r="H63" s="131"/>
      <c r="I63" s="130"/>
      <c r="J63" s="176"/>
      <c r="K63" s="177"/>
      <c r="L63" s="130"/>
      <c r="M63" s="130"/>
    </row>
    <row r="64" spans="1:13" s="115" customFormat="1" ht="25.5" customHeight="1">
      <c r="A64" s="134"/>
      <c r="B64" s="327" t="s">
        <v>47</v>
      </c>
      <c r="C64" s="309"/>
      <c r="D64" s="309"/>
      <c r="E64" s="309"/>
      <c r="F64" s="309"/>
      <c r="G64" s="309"/>
      <c r="H64" s="310"/>
      <c r="I64" s="134"/>
      <c r="J64" s="185"/>
      <c r="K64" s="186"/>
      <c r="L64" s="134"/>
      <c r="M64" s="134"/>
    </row>
    <row r="65" spans="1:13" s="80" customFormat="1" ht="143.25" customHeight="1">
      <c r="A65" s="133"/>
      <c r="B65" s="328" t="s">
        <v>40</v>
      </c>
      <c r="C65" s="329"/>
      <c r="D65" s="329"/>
      <c r="E65" s="329"/>
      <c r="F65" s="329"/>
      <c r="G65" s="329"/>
      <c r="H65" s="330"/>
      <c r="I65" s="133"/>
      <c r="J65" s="183"/>
      <c r="K65" s="184"/>
      <c r="L65" s="133"/>
      <c r="M65" s="133"/>
    </row>
    <row r="66" spans="1:13" s="80" customFormat="1" ht="109.5" customHeight="1">
      <c r="A66" s="133"/>
      <c r="B66" s="331" t="s">
        <v>142</v>
      </c>
      <c r="C66" s="303"/>
      <c r="D66" s="303"/>
      <c r="E66" s="303"/>
      <c r="F66" s="303"/>
      <c r="G66" s="303"/>
      <c r="H66" s="304"/>
      <c r="I66" s="133"/>
      <c r="J66" s="183"/>
      <c r="K66" s="184"/>
      <c r="L66" s="133"/>
      <c r="M66" s="133"/>
    </row>
    <row r="67" spans="1:13" s="115" customFormat="1" ht="25.5" customHeight="1">
      <c r="A67" s="134"/>
      <c r="B67" s="116" t="s">
        <v>41</v>
      </c>
      <c r="C67" s="117"/>
      <c r="D67" s="117"/>
      <c r="E67" s="117"/>
      <c r="F67" s="118"/>
      <c r="G67" s="118"/>
      <c r="H67" s="119"/>
      <c r="I67" s="134"/>
      <c r="J67" s="185"/>
      <c r="K67" s="186"/>
      <c r="L67" s="134"/>
      <c r="M67" s="134"/>
    </row>
    <row r="68" spans="1:13" s="115" customFormat="1" ht="25.5" customHeight="1">
      <c r="A68" s="134"/>
      <c r="B68" s="116" t="s">
        <v>43</v>
      </c>
      <c r="C68" s="117"/>
      <c r="D68" s="117"/>
      <c r="E68" s="117"/>
      <c r="F68" s="118"/>
      <c r="G68" s="118"/>
      <c r="H68" s="119"/>
      <c r="I68" s="134"/>
      <c r="J68" s="185"/>
      <c r="K68" s="186"/>
      <c r="L68" s="134"/>
      <c r="M68" s="134"/>
    </row>
    <row r="69" spans="1:13" s="115" customFormat="1" ht="34.5" customHeight="1">
      <c r="A69" s="134"/>
      <c r="B69" s="332" t="s">
        <v>55</v>
      </c>
      <c r="C69" s="300"/>
      <c r="D69" s="300"/>
      <c r="E69" s="300"/>
      <c r="F69" s="300"/>
      <c r="G69" s="300"/>
      <c r="H69" s="301"/>
      <c r="I69" s="134"/>
      <c r="J69" s="185"/>
      <c r="K69" s="186"/>
      <c r="L69" s="134"/>
      <c r="M69" s="134"/>
    </row>
    <row r="70" spans="1:13">
      <c r="A70" s="130"/>
      <c r="B70" s="130"/>
      <c r="C70" s="130"/>
      <c r="D70" s="130"/>
      <c r="E70" s="130"/>
      <c r="F70" s="131"/>
      <c r="G70" s="131"/>
      <c r="H70" s="131"/>
      <c r="I70" s="130"/>
      <c r="J70" s="131"/>
      <c r="K70" s="130"/>
      <c r="L70" s="130"/>
      <c r="M70" s="130"/>
    </row>
    <row r="71" spans="1:13">
      <c r="A71" s="130"/>
      <c r="B71" s="164"/>
      <c r="C71" s="164"/>
      <c r="D71" s="164"/>
      <c r="E71" s="164"/>
      <c r="F71" s="131"/>
      <c r="G71" s="131"/>
      <c r="H71" s="131"/>
      <c r="I71" s="130"/>
      <c r="J71" s="131"/>
      <c r="K71" s="130"/>
      <c r="L71" s="130"/>
      <c r="M71" s="130"/>
    </row>
    <row r="72" spans="1:13">
      <c r="A72" s="130"/>
      <c r="B72" s="165"/>
      <c r="C72" s="166"/>
      <c r="D72" s="167"/>
      <c r="E72" s="164"/>
      <c r="F72" s="131"/>
      <c r="G72" s="131"/>
      <c r="H72" s="131"/>
      <c r="I72" s="130"/>
      <c r="J72" s="131"/>
      <c r="K72" s="130"/>
      <c r="L72" s="130"/>
      <c r="M72" s="130"/>
    </row>
    <row r="73" spans="1:13">
      <c r="A73" s="130"/>
      <c r="B73" s="168"/>
      <c r="C73" s="164"/>
      <c r="D73" s="169"/>
      <c r="E73" s="164"/>
      <c r="F73" s="131"/>
      <c r="G73" s="131"/>
      <c r="H73" s="131"/>
      <c r="I73" s="130"/>
      <c r="J73" s="131"/>
      <c r="K73" s="130"/>
      <c r="L73" s="130"/>
      <c r="M73" s="130"/>
    </row>
    <row r="74" spans="1:13">
      <c r="A74" s="130"/>
      <c r="B74" s="168"/>
      <c r="C74" s="164"/>
      <c r="D74" s="169"/>
      <c r="E74" s="164"/>
      <c r="F74" s="131"/>
      <c r="G74" s="131"/>
      <c r="H74" s="131"/>
      <c r="I74" s="130"/>
      <c r="J74" s="131"/>
      <c r="K74" s="130"/>
      <c r="L74" s="130"/>
      <c r="M74" s="130"/>
    </row>
    <row r="75" spans="1:13">
      <c r="A75" s="130"/>
      <c r="B75" s="168"/>
      <c r="C75" s="164"/>
      <c r="D75" s="169"/>
      <c r="E75" s="164"/>
      <c r="F75" s="131"/>
      <c r="G75" s="131"/>
      <c r="H75" s="131"/>
      <c r="I75" s="130"/>
      <c r="J75" s="131"/>
      <c r="K75" s="130"/>
      <c r="L75" s="130"/>
      <c r="M75" s="130"/>
    </row>
    <row r="76" spans="1:13" ht="18.75" customHeight="1">
      <c r="A76" s="130"/>
      <c r="B76" s="168" t="s">
        <v>31</v>
      </c>
      <c r="C76" s="164"/>
      <c r="D76" s="169"/>
      <c r="E76" s="164"/>
      <c r="F76" s="131"/>
      <c r="G76" s="131"/>
      <c r="H76" s="131"/>
      <c r="I76" s="130"/>
      <c r="J76" s="131"/>
      <c r="K76" s="130"/>
      <c r="L76" s="130"/>
      <c r="M76" s="130"/>
    </row>
    <row r="77" spans="1:13" ht="15" customHeight="1">
      <c r="A77" s="130"/>
      <c r="B77" s="324" t="s">
        <v>62</v>
      </c>
      <c r="C77" s="325"/>
      <c r="D77" s="326"/>
      <c r="E77" s="164"/>
      <c r="F77" s="131"/>
      <c r="G77" s="131"/>
      <c r="H77" s="131"/>
      <c r="I77" s="130"/>
      <c r="J77" s="131"/>
      <c r="K77" s="130"/>
      <c r="L77" s="130"/>
      <c r="M77" s="130"/>
    </row>
    <row r="78" spans="1:13">
      <c r="A78" s="130"/>
      <c r="B78" s="168"/>
      <c r="C78" s="164"/>
      <c r="D78" s="169"/>
      <c r="E78" s="164"/>
      <c r="F78" s="131"/>
      <c r="G78" s="131"/>
      <c r="H78" s="131"/>
      <c r="I78" s="130"/>
      <c r="J78" s="131"/>
      <c r="K78" s="130"/>
      <c r="L78" s="130"/>
      <c r="M78" s="130"/>
    </row>
    <row r="79" spans="1:13">
      <c r="A79" s="130"/>
      <c r="B79" s="170"/>
      <c r="C79" s="171"/>
      <c r="D79" s="172"/>
      <c r="E79" s="130"/>
      <c r="F79" s="131"/>
      <c r="G79" s="131"/>
      <c r="H79" s="131"/>
      <c r="I79" s="130"/>
      <c r="J79" s="131"/>
      <c r="K79" s="130"/>
      <c r="L79" s="130"/>
      <c r="M79" s="130"/>
    </row>
    <row r="80" spans="1:13">
      <c r="A80" s="130"/>
      <c r="B80" s="130"/>
      <c r="C80" s="130"/>
      <c r="D80" s="130"/>
      <c r="E80" s="130"/>
      <c r="F80" s="131"/>
      <c r="G80" s="131"/>
      <c r="H80" s="131"/>
      <c r="I80" s="130"/>
      <c r="J80" s="131"/>
      <c r="K80" s="130"/>
      <c r="L80" s="130"/>
      <c r="M80" s="130"/>
    </row>
    <row r="81" spans="1:13">
      <c r="A81" s="130"/>
      <c r="B81" s="130"/>
      <c r="C81" s="130"/>
      <c r="D81" s="130"/>
      <c r="E81" s="130"/>
      <c r="F81" s="131"/>
      <c r="G81" s="131"/>
      <c r="H81" s="131"/>
      <c r="I81" s="130"/>
      <c r="J81" s="131"/>
      <c r="K81" s="130"/>
      <c r="L81" s="130"/>
      <c r="M81" s="130"/>
    </row>
  </sheetData>
  <sheetProtection password="D20D" sheet="1" objects="1" scenarios="1" selectLockedCells="1" selectUnlockedCells="1"/>
  <mergeCells count="25">
    <mergeCell ref="B47:H47"/>
    <mergeCell ref="B48:H48"/>
    <mergeCell ref="B77:D77"/>
    <mergeCell ref="B64:H64"/>
    <mergeCell ref="B65:H65"/>
    <mergeCell ref="B66:H66"/>
    <mergeCell ref="B69:H69"/>
    <mergeCell ref="B46:H46"/>
    <mergeCell ref="B36:E36"/>
    <mergeCell ref="G36:H36"/>
    <mergeCell ref="B37:E37"/>
    <mergeCell ref="B38:E38"/>
    <mergeCell ref="G38:H38"/>
    <mergeCell ref="B39:E39"/>
    <mergeCell ref="B40:H40"/>
    <mergeCell ref="B41:H41"/>
    <mergeCell ref="B42:H42"/>
    <mergeCell ref="B44:H44"/>
    <mergeCell ref="B45:H45"/>
    <mergeCell ref="B35:D35"/>
    <mergeCell ref="B25:H25"/>
    <mergeCell ref="B26:H26"/>
    <mergeCell ref="B28:H28"/>
    <mergeCell ref="B30:H30"/>
    <mergeCell ref="B33:E33"/>
  </mergeCells>
  <phoneticPr fontId="11" type="noConversion"/>
  <hyperlinks>
    <hyperlink ref="B77" r:id="rId1"/>
  </hyperlinks>
  <pageMargins left="0.75" right="0.75" top="1" bottom="1" header="0.5" footer="0.5"/>
  <pageSetup paperSize="9" orientation="portrait" r:id="rId2"/>
  <headerFooter alignWithMargins="0"/>
  <cellWatches>
    <cellWatch r="D3"/>
  </cellWatch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vt:lpstr>
      <vt:lpstr>Notes</vt:lpstr>
      <vt:lpstr>Workings</vt:lpstr>
    </vt:vector>
  </TitlesOfParts>
  <Company>Hydronix Germany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Holger Thomas</dc:creator>
  <cp:lastModifiedBy>Melany George</cp:lastModifiedBy>
  <cp:lastPrinted>2015-09-18T11:19:23Z</cp:lastPrinted>
  <dcterms:created xsi:type="dcterms:W3CDTF">2006-03-23T10:27:37Z</dcterms:created>
  <dcterms:modified xsi:type="dcterms:W3CDTF">2016-08-08T13:23:19Z</dcterms:modified>
</cp:coreProperties>
</file>