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720" windowWidth="15120" windowHeight="10455"/>
  </bookViews>
  <sheets>
    <sheet name="Main" sheetId="1" r:id="rId1"/>
    <sheet name="Notes" sheetId="2" r:id="rId2"/>
    <sheet name="Workings" sheetId="3" state="hidden" r:id="rId3"/>
  </sheets>
  <definedNames>
    <definedName name="_xlnm.Print_Area" localSheetId="0">Main!$A$1:$L$78</definedName>
  </definedNames>
  <calcPr calcId="145621"/>
</workbook>
</file>

<file path=xl/calcChain.xml><?xml version="1.0" encoding="utf-8"?>
<calcChain xmlns="http://schemas.openxmlformats.org/spreadsheetml/2006/main">
  <c r="B77" i="1" l="1"/>
  <c r="B76" i="1"/>
  <c r="C5" i="3"/>
  <c r="G5" i="3"/>
  <c r="C6" i="3"/>
  <c r="F6" i="3" s="1"/>
  <c r="G6" i="3"/>
  <c r="C7" i="3"/>
  <c r="G7" i="3"/>
  <c r="F7" i="3"/>
  <c r="F7" i="1" s="1"/>
  <c r="C8" i="3"/>
  <c r="B52" i="3" s="1"/>
  <c r="B52" i="1" s="1"/>
  <c r="G8" i="3"/>
  <c r="C9" i="3"/>
  <c r="D17" i="1"/>
  <c r="C17" i="3"/>
  <c r="D17" i="3" s="1"/>
  <c r="C18" i="3"/>
  <c r="F13" i="3"/>
  <c r="F60" i="3" s="1"/>
  <c r="F60" i="1" s="1"/>
  <c r="G56" i="3"/>
  <c r="G56" i="1"/>
  <c r="C14" i="3"/>
  <c r="H56" i="3" s="1"/>
  <c r="H56" i="1" s="1"/>
  <c r="C13" i="3"/>
  <c r="F61" i="3"/>
  <c r="F61" i="1"/>
  <c r="B53" i="1"/>
  <c r="B54" i="1"/>
  <c r="B51" i="3"/>
  <c r="B51" i="1" s="1"/>
  <c r="E35" i="3"/>
  <c r="E35" i="1" s="1"/>
  <c r="H7" i="3" l="1"/>
  <c r="H7" i="1" s="1"/>
  <c r="D51" i="3"/>
  <c r="D51" i="1" s="1"/>
  <c r="C11" i="3"/>
  <c r="B41" i="3" s="1"/>
  <c r="B41" i="1" s="1"/>
  <c r="F8" i="3"/>
  <c r="C3" i="3"/>
  <c r="B21" i="3" s="1"/>
  <c r="B21" i="1" s="1"/>
  <c r="H6" i="3"/>
  <c r="H6" i="1" s="1"/>
  <c r="F6" i="1"/>
  <c r="F5" i="3"/>
  <c r="D52" i="3" s="1"/>
  <c r="F59" i="3"/>
  <c r="F59" i="1" s="1"/>
  <c r="F57" i="3"/>
  <c r="F57" i="1" s="1"/>
  <c r="F58" i="3"/>
  <c r="F58" i="1" s="1"/>
  <c r="C11" i="1" l="1"/>
  <c r="C3" i="1"/>
  <c r="H8" i="3"/>
  <c r="H8" i="1" s="1"/>
  <c r="F8" i="1"/>
  <c r="F5" i="1"/>
  <c r="F3" i="3"/>
  <c r="F3" i="1" s="1"/>
  <c r="H5" i="3"/>
  <c r="H5" i="1" s="1"/>
  <c r="D52" i="1"/>
  <c r="D53" i="3"/>
  <c r="F9" i="3" l="1"/>
  <c r="H9" i="3"/>
  <c r="H9" i="1" s="1"/>
  <c r="B28" i="3"/>
  <c r="B28" i="1" s="1"/>
  <c r="F38" i="3"/>
  <c r="F38" i="1" s="1"/>
  <c r="F11" i="3"/>
  <c r="F11" i="1" s="1"/>
  <c r="F9" i="1"/>
  <c r="B26" i="3"/>
  <c r="B26" i="1" s="1"/>
  <c r="G11" i="3"/>
  <c r="G11" i="1" s="1"/>
  <c r="B22" i="3"/>
  <c r="B22" i="1" s="1"/>
  <c r="F36" i="3"/>
  <c r="F36" i="1" s="1"/>
  <c r="D53" i="1"/>
  <c r="D54" i="3"/>
  <c r="F37" i="3" l="1"/>
  <c r="F37" i="1" s="1"/>
  <c r="C57" i="3"/>
  <c r="D54" i="1"/>
  <c r="F32" i="3"/>
  <c r="F32" i="1" s="1"/>
  <c r="C58" i="3" l="1"/>
  <c r="C57" i="1"/>
  <c r="E57" i="3"/>
  <c r="E57" i="1" l="1"/>
  <c r="G57" i="3"/>
  <c r="G57" i="1" s="1"/>
  <c r="C58" i="1"/>
  <c r="E58" i="3"/>
  <c r="C59" i="3"/>
  <c r="E58" i="1" l="1"/>
  <c r="G58" i="3"/>
  <c r="G58" i="1" s="1"/>
  <c r="C59" i="1"/>
  <c r="E59" i="3"/>
  <c r="C61" i="3"/>
  <c r="C60" i="3"/>
  <c r="E60" i="3" l="1"/>
  <c r="C60" i="1"/>
  <c r="E61" i="3"/>
  <c r="C61" i="1"/>
  <c r="E59" i="1"/>
  <c r="G59" i="3"/>
  <c r="G59" i="1" s="1"/>
  <c r="F33" i="3" l="1"/>
  <c r="F33" i="1" s="1"/>
  <c r="E61" i="1"/>
  <c r="G61" i="3"/>
  <c r="E60" i="1"/>
  <c r="G60" i="3"/>
  <c r="G60" i="1" s="1"/>
  <c r="G61" i="1" l="1"/>
  <c r="F35" i="3"/>
  <c r="F35" i="1" s="1"/>
</calcChain>
</file>

<file path=xl/sharedStrings.xml><?xml version="1.0" encoding="utf-8"?>
<sst xmlns="http://schemas.openxmlformats.org/spreadsheetml/2006/main" count="168" uniqueCount="85">
  <si>
    <t>Sand 0-2</t>
  </si>
  <si>
    <t>Sand 0-4</t>
  </si>
  <si>
    <t>=</t>
  </si>
  <si>
    <t>Recipe</t>
  </si>
  <si>
    <t>Agg 8-16</t>
  </si>
  <si>
    <t>Cement</t>
  </si>
  <si>
    <t>Add. Water</t>
  </si>
  <si>
    <t>Reality</t>
  </si>
  <si>
    <t>Water in Aggregates</t>
  </si>
  <si>
    <t>(Recipe)</t>
  </si>
  <si>
    <t>(Reality)</t>
  </si>
  <si>
    <t>total Aggregates</t>
  </si>
  <si>
    <t>Waste of cement</t>
  </si>
  <si>
    <t>Cement price / t</t>
  </si>
  <si>
    <t>per batch</t>
  </si>
  <si>
    <t>per day</t>
  </si>
  <si>
    <t>per week</t>
  </si>
  <si>
    <t>per month</t>
  </si>
  <si>
    <t>per year (40 W)</t>
  </si>
  <si>
    <t>W/C Ratio</t>
  </si>
  <si>
    <t>Enter recipe</t>
  </si>
  <si>
    <t>Enter the number of batches made per day</t>
  </si>
  <si>
    <t>Enter the cost of cement per tonne</t>
  </si>
  <si>
    <t>Enter or adjust moisture levels in materials</t>
  </si>
  <si>
    <t>fig.1</t>
  </si>
  <si>
    <t>Total dry weight</t>
  </si>
  <si>
    <t>Water cement ratio and total dry batch weight will be calculated.</t>
  </si>
  <si>
    <t>see Note 2 *</t>
  </si>
  <si>
    <t>lower part of screen</t>
  </si>
  <si>
    <t>W/C Ratio to Strength</t>
  </si>
  <si>
    <t>Read : Describes impact of moisture variation</t>
  </si>
  <si>
    <t>Download this and other useful tools at :-</t>
  </si>
  <si>
    <t>Batches per day</t>
  </si>
  <si>
    <t>Currency</t>
  </si>
  <si>
    <t>kg of cement are wasted each batch</t>
  </si>
  <si>
    <t>Moisture after error correction</t>
  </si>
  <si>
    <t>time per batch /min</t>
  </si>
  <si>
    <t>hrs per day</t>
  </si>
  <si>
    <t>Enter currency</t>
  </si>
  <si>
    <t>Notes</t>
  </si>
  <si>
    <t>Note 2: The default moisture values (in red) are :- Sand 0-2mm, 6.5%; Sand 0-4mm, 5.5% and Aggregate 8-16mm, 2%. Cement will always be dry, 0%. These represent the actual moisture% of the weighed material. The cement saving calculated by the spreadsheet assumes that no correction or adjustment has been made for moisture. It assumes the full error of 6.5%, 5.5% and 2% respectively. 
In practice some adjustment is usually made, either a manual estimate, or a moisture% taken using less accurate equipment such as capacitive or resistive sensors, analogue microwave systems or an off-line gauge/lab test.
For example, if an estimate of 5% is used for sand 0-2mm and the actual is 6.5%, this would mean that the actual error in practice is only 1.5%. 
To obtain a more realistic measure of the cost saving just enter the ‘difference’ between the estimated and the actual that is applicable to your application.</t>
  </si>
  <si>
    <t>Note 3: All default data was collected from an end user customer conference with about 70 attendees in Germany, 2006.</t>
  </si>
  <si>
    <t>The effects on strength can be seen in fig1., a small change in water/cement ratio has a dramatic effect on strength.</t>
  </si>
  <si>
    <t>Note 4: Spreadsheet design in metric.</t>
  </si>
  <si>
    <t>Dry Weight Calculation</t>
  </si>
  <si>
    <t>Wet Weight Calculation</t>
  </si>
  <si>
    <t>FURTHER INFORMATION IS AVAILABLE FROM THE HYDRONIX WEBSITE</t>
  </si>
  <si>
    <t>Note 1: All calculations are based on dry weight calculations for moisture percentages. See Notes Worksheet.</t>
  </si>
  <si>
    <t>i.e. 100kg weighed wet and dried to 90kg = 90kg dry material and 10kg of water: Moisture% = (10kg/100)*100 = 10.00%</t>
  </si>
  <si>
    <t>i.e. 100kg weighed wet and dried to 90kg = 90kg dry material and 10kg of water: Moisture% = (10kg/90kg)*100 = 11.11%</t>
  </si>
  <si>
    <t>All moisture calculations are based on dry weights, as is concrete industry standard, 100kg @ 10 moisture is not 90kg dry material and 10kg water.</t>
  </si>
  <si>
    <t>By correcting for moisture on-the-fly yield would increase by…</t>
  </si>
  <si>
    <t>Effects on Ready-Mix Producers</t>
  </si>
  <si>
    <t>Too much water in the recipe or mixer means wasted cement and poor quality products</t>
  </si>
  <si>
    <t>Wasted Cement Calculations</t>
  </si>
  <si>
    <t>Waste of cement p/batch….</t>
  </si>
  <si>
    <t>Note 5: Increasing efficiency of cement (increasing yield) will require the addition of more materials, the cost of materials are not incorporated in this spreadsheet.</t>
  </si>
  <si>
    <t>tonnes per year</t>
  </si>
  <si>
    <t>%  of wasted cement……..</t>
  </si>
  <si>
    <t>Effect of a Mixer System / Precast Producers</t>
  </si>
  <si>
    <t>Where colour is used, a consistent yield ensures a consistent and repeatable colour of the product.</t>
  </si>
  <si>
    <t>[OPTIONAL] Batch Calculator, to assist you in calculating the number of batches made per day</t>
  </si>
  <si>
    <r>
      <t xml:space="preserve">Optional </t>
    </r>
    <r>
      <rPr>
        <b/>
        <sz val="10"/>
        <color indexed="14"/>
        <rFont val="Arial"/>
        <family val="2"/>
      </rPr>
      <t>Batch Calculator</t>
    </r>
    <r>
      <rPr>
        <sz val="10"/>
        <rFont val="Arial"/>
        <family val="2"/>
      </rPr>
      <t xml:space="preserve"> may be used</t>
    </r>
  </si>
  <si>
    <t>...batches per day - enter this figure into cell C13</t>
  </si>
  <si>
    <t>Enter currency (Optional)</t>
  </si>
  <si>
    <t>see Note 2 * (cell B65)</t>
  </si>
  <si>
    <t>Note 2: The default moisture values (in red) are :- Sand 0-2mm, 6.5%; Sand 0-4mm, 5.5% and Aggregate 8-16mm, 2%. Cement will always be dry, 0%. These represent the actual moisture% of the weighed material. The cement saving calculated by the spreadsheet assumes that no correction or adjustment has been made for moisture. It assumes the full error of 6.5%, 5.5% and 2% respectively. 
In practice some adjustment is usually made, either a manual estimate, or a moisture% taken using less accurate equipment such as capacitive or resistive sensors, analogue microwave systems or an off-line gauge or laboratory test.
For example, if an estimate of 5% is used for sand 0-2mm and the actual is 6.5%, this would mean that the actual error in practice is only 1.5%. 
To obtain a more realistic measure of the cost saving just enter the ‘difference’ between the estimated and the actual that is applicable to your application.</t>
  </si>
  <si>
    <t>£</t>
  </si>
  <si>
    <t>The value of wasted cement per year is…</t>
  </si>
  <si>
    <t>Using current data…</t>
  </si>
  <si>
    <t>This equates to…</t>
  </si>
  <si>
    <t>% of wasted cement without moisture compensation....</t>
  </si>
  <si>
    <t>Without moisture compensation you are under yielding by…</t>
  </si>
  <si>
    <t>Using current data:-</t>
  </si>
  <si>
    <t>This equates to:-</t>
  </si>
  <si>
    <t>The value of wasted cement per year is:-</t>
  </si>
  <si>
    <t>% of wasted cement without moisture compensation:-</t>
  </si>
  <si>
    <t>Without moisture compensation you are under yielding by:-</t>
  </si>
  <si>
    <t>By correcting for moisture on-the-fly yield would increase by:-</t>
  </si>
  <si>
    <t>SAVINGS to be made by using the Hydro-Probe</t>
  </si>
  <si>
    <t>Precast producers may achieve the correct w/c ratio and consistency (workability) using a the Hydro-Control mixer system but require Hydro-Probe sensors measuring in the weighed materials to maximise the yield for the amount of cement used. Ready-mix producers can maintain quality and maximise yield using the Hydro-Probe sensors in the weighed materials.</t>
  </si>
  <si>
    <t>This also works for over-compensation of water. For example:- In order to ensure that the concrete remains within specification some plants (without accurate moisture measurement) have to over-compensate for water in the materials (overweighing the materials and adding too much cement to ensure a minimum yield and a minimum strength). One such site was found to be using a fixed moisture correction of 8% for the 0-2mm sand. In practice the sand moisture% was around 6.8%. In this case 1.2% difference could be entered in to the spreadsheet to calculate the cement over use-age.
In practice a Hydronix Hydro-Probe should be calibrated to within +/-0.2% moisture. In many cases the sensors are more reliable, repeatable and accurate than the equipment used to calibrate them.</t>
  </si>
  <si>
    <t>https://www.hydronix.com/</t>
  </si>
  <si>
    <t>Ready-Mix producers will lose money on cement (under yield) OR be selling substandard product. Moisture measurement can be used to save money.</t>
  </si>
  <si>
    <t>Ready-Mix producers will lose money on cement (under yield) OR be selling substandard product. Moisture measurement will save you money.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</si>
</sst>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quot;€&quot;_-;\-* #,##0.00\ &quot;€&quot;_-;_-* &quot;-&quot;??\ &quot;€&quot;_-;_-@_-"/>
    <numFmt numFmtId="165" formatCode="_-* #,##0.00\ _€_-;\-* #,##0.00\ _€_-;_-* &quot;-&quot;??\ _€_-;_-@_-"/>
    <numFmt numFmtId="166" formatCode="0\ &quot;KG&quot;"/>
    <numFmt numFmtId="167" formatCode="0.0%"/>
    <numFmt numFmtId="168" formatCode="0\ &quot;Ltr&quot;"/>
    <numFmt numFmtId="169" formatCode="0\ &quot;kg&quot;"/>
    <numFmt numFmtId="170" formatCode="0.00\ &quot;t&quot;"/>
    <numFmt numFmtId="171" formatCode="0.0"/>
    <numFmt numFmtId="172" formatCode="&quot;£&quot;#,##0.00"/>
  </numFmts>
  <fonts count="15" x14ac:knownFonts="1">
    <font>
      <sz val="10"/>
      <name val="Arial"/>
    </font>
    <font>
      <sz val="10"/>
      <name val="Arial"/>
    </font>
    <font>
      <b/>
      <sz val="12"/>
      <name val="Arial"/>
      <family val="2"/>
    </font>
    <font>
      <b/>
      <sz val="10"/>
      <name val="Arial"/>
      <family val="2"/>
    </font>
    <font>
      <sz val="10"/>
      <name val="Arial"/>
      <family val="2"/>
    </font>
    <font>
      <b/>
      <sz val="10"/>
      <color indexed="10"/>
      <name val="Arial"/>
      <family val="2"/>
    </font>
    <font>
      <b/>
      <sz val="12"/>
      <color indexed="8"/>
      <name val="Arial"/>
      <family val="2"/>
    </font>
    <font>
      <sz val="10"/>
      <color indexed="8"/>
      <name val="Arial"/>
      <family val="2"/>
    </font>
    <font>
      <b/>
      <i/>
      <sz val="10"/>
      <name val="Arial"/>
      <family val="2"/>
    </font>
    <font>
      <i/>
      <sz val="10"/>
      <name val="Arial"/>
      <family val="2"/>
    </font>
    <font>
      <u/>
      <sz val="10"/>
      <color indexed="12"/>
      <name val="Arial"/>
    </font>
    <font>
      <sz val="8"/>
      <name val="Arial"/>
    </font>
    <font>
      <b/>
      <sz val="10"/>
      <color indexed="14"/>
      <name val="Arial"/>
      <family val="2"/>
    </font>
    <font>
      <b/>
      <sz val="10"/>
      <color indexed="9"/>
      <name val="Arial"/>
      <family val="2"/>
    </font>
    <font>
      <b/>
      <sz val="10"/>
      <color indexed="8"/>
      <name val="Arial"/>
      <family val="2"/>
    </font>
  </fonts>
  <fills count="12">
    <fill>
      <patternFill patternType="none"/>
    </fill>
    <fill>
      <patternFill patternType="gray125"/>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2"/>
        <bgColor indexed="64"/>
      </patternFill>
    </fill>
  </fills>
  <borders count="23">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303">
    <xf numFmtId="0" fontId="0" fillId="0" borderId="0" xfId="0"/>
    <xf numFmtId="169" fontId="7" fillId="0" borderId="1" xfId="0" applyNumberFormat="1" applyFont="1" applyFill="1" applyBorder="1" applyAlignment="1" applyProtection="1">
      <alignment horizontal="center" vertical="top" wrapText="1"/>
      <protection hidden="1"/>
    </xf>
    <xf numFmtId="0" fontId="7" fillId="0" borderId="0" xfId="0" applyFont="1" applyFill="1" applyBorder="1" applyAlignment="1" applyProtection="1">
      <alignment horizontal="center"/>
      <protection hidden="1"/>
    </xf>
    <xf numFmtId="169" fontId="7" fillId="0" borderId="2" xfId="0" applyNumberFormat="1" applyFont="1" applyFill="1" applyBorder="1" applyAlignment="1" applyProtection="1">
      <alignment horizontal="center"/>
      <protection hidden="1"/>
    </xf>
    <xf numFmtId="168" fontId="7" fillId="0" borderId="1" xfId="0" applyNumberFormat="1" applyFont="1" applyFill="1" applyBorder="1" applyAlignment="1" applyProtection="1">
      <alignment horizontal="center"/>
      <protection hidden="1"/>
    </xf>
    <xf numFmtId="2" fontId="7" fillId="0" borderId="1" xfId="0" applyNumberFormat="1" applyFont="1" applyFill="1" applyBorder="1" applyAlignment="1" applyProtection="1">
      <alignment horizontal="center"/>
      <protection hidden="1"/>
    </xf>
    <xf numFmtId="169" fontId="0" fillId="2" borderId="3" xfId="0" applyNumberFormat="1" applyFill="1" applyBorder="1" applyProtection="1">
      <protection locked="0" hidden="1"/>
    </xf>
    <xf numFmtId="168" fontId="0" fillId="2" borderId="4" xfId="0" applyNumberFormat="1" applyFill="1" applyBorder="1" applyProtection="1">
      <protection locked="0" hidden="1"/>
    </xf>
    <xf numFmtId="171" fontId="3" fillId="3" borderId="0" xfId="0" applyNumberFormat="1" applyFont="1" applyFill="1" applyBorder="1" applyProtection="1">
      <protection locked="0" hidden="1"/>
    </xf>
    <xf numFmtId="171" fontId="3" fillId="3" borderId="5" xfId="0" applyNumberFormat="1" applyFont="1" applyFill="1" applyBorder="1" applyProtection="1">
      <protection locked="0" hidden="1"/>
    </xf>
    <xf numFmtId="165" fontId="0" fillId="0" borderId="4" xfId="1" applyFont="1" applyFill="1" applyBorder="1" applyAlignment="1" applyProtection="1">
      <alignment horizontal="right"/>
      <protection hidden="1"/>
    </xf>
    <xf numFmtId="0" fontId="7" fillId="0" borderId="1" xfId="0" applyFont="1" applyFill="1" applyBorder="1" applyAlignment="1" applyProtection="1">
      <alignment horizontal="left"/>
      <protection hidden="1"/>
    </xf>
    <xf numFmtId="168" fontId="7" fillId="0" borderId="6" xfId="0" applyNumberFormat="1"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xf numFmtId="0" fontId="3" fillId="4" borderId="8" xfId="0" applyFont="1" applyFill="1" applyBorder="1" applyProtection="1">
      <protection hidden="1"/>
    </xf>
    <xf numFmtId="0" fontId="3" fillId="4" borderId="2" xfId="0" applyFont="1" applyFill="1" applyBorder="1" applyProtection="1">
      <protection hidden="1"/>
    </xf>
    <xf numFmtId="0" fontId="4" fillId="4" borderId="2" xfId="0" applyFont="1" applyFill="1" applyBorder="1" applyProtection="1">
      <protection hidden="1"/>
    </xf>
    <xf numFmtId="0" fontId="4" fillId="4" borderId="2"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9" xfId="0" applyFont="1" applyFill="1" applyBorder="1" applyProtection="1">
      <protection hidden="1"/>
    </xf>
    <xf numFmtId="0" fontId="4" fillId="4" borderId="0" xfId="0" applyFont="1" applyFill="1" applyBorder="1" applyProtection="1">
      <protection hidden="1"/>
    </xf>
    <xf numFmtId="0" fontId="4" fillId="4" borderId="0" xfId="0" applyFont="1" applyFill="1" applyBorder="1" applyAlignment="1" applyProtection="1">
      <alignment horizontal="center"/>
      <protection hidden="1"/>
    </xf>
    <xf numFmtId="167" fontId="4" fillId="4" borderId="0" xfId="4" applyNumberFormat="1" applyFont="1" applyFill="1" applyBorder="1" applyAlignment="1" applyProtection="1">
      <alignment horizontal="left"/>
      <protection hidden="1"/>
    </xf>
    <xf numFmtId="0" fontId="4" fillId="4" borderId="7" xfId="0" applyFont="1" applyFill="1" applyBorder="1" applyAlignment="1" applyProtection="1">
      <alignment horizontal="center"/>
      <protection hidden="1"/>
    </xf>
    <xf numFmtId="0" fontId="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0" fontId="0" fillId="4" borderId="9" xfId="0" applyFill="1" applyBorder="1" applyAlignment="1" applyProtection="1">
      <protection hidden="1"/>
    </xf>
    <xf numFmtId="0" fontId="0" fillId="4" borderId="0" xfId="0" applyFill="1" applyBorder="1" applyAlignment="1" applyProtection="1">
      <protection hidden="1"/>
    </xf>
    <xf numFmtId="0" fontId="0" fillId="4" borderId="0" xfId="0" applyFill="1" applyBorder="1" applyProtection="1">
      <protection hidden="1"/>
    </xf>
    <xf numFmtId="169" fontId="5" fillId="4" borderId="0" xfId="0" applyNumberFormat="1" applyFont="1" applyFill="1" applyBorder="1" applyAlignment="1" applyProtection="1">
      <alignment horizontal="right" vertical="top" wrapText="1"/>
      <protection hidden="1"/>
    </xf>
    <xf numFmtId="3" fontId="5" fillId="4" borderId="0" xfId="0" applyNumberFormat="1" applyFont="1" applyFill="1" applyBorder="1" applyAlignment="1" applyProtection="1">
      <alignment horizontal="center" vertical="top" wrapText="1"/>
      <protection hidden="1"/>
    </xf>
    <xf numFmtId="172"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vertical="top" wrapText="1"/>
      <protection hidden="1"/>
    </xf>
    <xf numFmtId="0" fontId="0" fillId="4" borderId="7" xfId="0" applyFill="1" applyBorder="1" applyAlignment="1" applyProtection="1">
      <alignment horizontal="center" vertical="top"/>
      <protection hidden="1"/>
    </xf>
    <xf numFmtId="169" fontId="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0" fillId="0" borderId="9" xfId="0" applyFill="1" applyBorder="1" applyProtection="1">
      <protection hidden="1"/>
    </xf>
    <xf numFmtId="169" fontId="0" fillId="0" borderId="0" xfId="0" applyNumberFormat="1" applyFill="1" applyBorder="1" applyAlignment="1" applyProtection="1">
      <alignment horizontal="left"/>
      <protection hidden="1"/>
    </xf>
    <xf numFmtId="169" fontId="4" fillId="0" borderId="0" xfId="0" applyNumberFormat="1" applyFont="1" applyFill="1" applyBorder="1" applyAlignment="1" applyProtection="1">
      <alignment horizontal="center"/>
      <protection hidden="1"/>
    </xf>
    <xf numFmtId="170" fontId="4" fillId="0" borderId="0" xfId="0" applyNumberFormat="1" applyFont="1" applyFill="1" applyBorder="1" applyProtection="1">
      <protection hidden="1"/>
    </xf>
    <xf numFmtId="0" fontId="4" fillId="0" borderId="0" xfId="0" applyFont="1" applyFill="1" applyBorder="1" applyAlignment="1" applyProtection="1">
      <alignment horizontal="right"/>
      <protection hidden="1"/>
    </xf>
    <xf numFmtId="0" fontId="4" fillId="0" borderId="2" xfId="0" applyFont="1" applyFill="1" applyBorder="1" applyAlignment="1" applyProtection="1">
      <alignment horizontal="right"/>
      <protection hidden="1"/>
    </xf>
    <xf numFmtId="4" fontId="4" fillId="0" borderId="0" xfId="0" applyNumberFormat="1" applyFont="1" applyFill="1" applyBorder="1" applyAlignment="1" applyProtection="1">
      <alignment horizontal="left"/>
      <protection hidden="1"/>
    </xf>
    <xf numFmtId="4" fontId="4" fillId="0" borderId="6" xfId="2" applyNumberFormat="1" applyFont="1" applyFill="1" applyBorder="1" applyAlignment="1" applyProtection="1">
      <alignment horizontal="left"/>
      <protection hidden="1"/>
    </xf>
    <xf numFmtId="0" fontId="0" fillId="0" borderId="0" xfId="0" applyProtection="1">
      <protection hidden="1"/>
    </xf>
    <xf numFmtId="0" fontId="3" fillId="0" borderId="0" xfId="0" applyFont="1" applyProtection="1">
      <protection hidden="1"/>
    </xf>
    <xf numFmtId="0" fontId="0" fillId="0" borderId="0" xfId="0" applyAlignment="1" applyProtection="1">
      <alignment horizontal="center"/>
      <protection hidden="1"/>
    </xf>
    <xf numFmtId="0" fontId="2" fillId="0" borderId="8" xfId="0" applyFont="1" applyFill="1" applyBorder="1" applyProtection="1">
      <protection hidden="1"/>
    </xf>
    <xf numFmtId="0" fontId="0" fillId="0" borderId="6" xfId="0" applyFill="1" applyBorder="1" applyProtection="1">
      <protection hidden="1"/>
    </xf>
    <xf numFmtId="0" fontId="6" fillId="0" borderId="8" xfId="0" applyFont="1" applyFill="1" applyBorder="1" applyProtection="1">
      <protection hidden="1"/>
    </xf>
    <xf numFmtId="0" fontId="7" fillId="0" borderId="2"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0" fillId="0" borderId="0" xfId="0" applyAlignment="1" applyProtection="1">
      <alignment vertical="top" wrapText="1"/>
      <protection hidden="1"/>
    </xf>
    <xf numFmtId="0" fontId="7" fillId="0" borderId="10" xfId="0" applyFont="1" applyFill="1" applyBorder="1" applyAlignment="1" applyProtection="1">
      <alignment vertical="top" wrapText="1"/>
      <protection hidden="1"/>
    </xf>
    <xf numFmtId="166" fontId="7" fillId="0" borderId="1" xfId="0" applyNumberFormat="1" applyFont="1" applyFill="1" applyBorder="1" applyAlignment="1" applyProtection="1">
      <alignment horizontal="center" vertical="top" wrapText="1"/>
      <protection hidden="1"/>
    </xf>
    <xf numFmtId="0" fontId="7" fillId="0" borderId="4" xfId="0" applyFont="1" applyFill="1" applyBorder="1" applyAlignment="1" applyProtection="1">
      <alignment horizontal="center" vertical="top" wrapText="1"/>
      <protection hidden="1"/>
    </xf>
    <xf numFmtId="0" fontId="7" fillId="0" borderId="9" xfId="0" applyFont="1" applyFill="1" applyBorder="1" applyProtection="1">
      <protection hidden="1"/>
    </xf>
    <xf numFmtId="0" fontId="0" fillId="0" borderId="8" xfId="0" applyFill="1" applyBorder="1" applyProtection="1">
      <protection hidden="1"/>
    </xf>
    <xf numFmtId="169" fontId="0" fillId="2" borderId="6" xfId="0" applyNumberFormat="1" applyFill="1" applyBorder="1" applyProtection="1">
      <protection hidden="1"/>
    </xf>
    <xf numFmtId="0" fontId="7" fillId="0" borderId="8" xfId="0" applyFont="1" applyFill="1" applyBorder="1" applyProtection="1">
      <protection hidden="1"/>
    </xf>
    <xf numFmtId="167" fontId="7" fillId="5" borderId="2" xfId="4" applyNumberFormat="1" applyFont="1" applyFill="1" applyBorder="1" applyAlignment="1" applyProtection="1">
      <alignment horizontal="center"/>
      <protection hidden="1"/>
    </xf>
    <xf numFmtId="169" fontId="7" fillId="0" borderId="0" xfId="0" applyNumberFormat="1" applyFont="1" applyFill="1" applyBorder="1" applyAlignment="1" applyProtection="1">
      <alignment horizontal="center"/>
      <protection hidden="1"/>
    </xf>
    <xf numFmtId="168" fontId="7" fillId="0" borderId="7" xfId="0" applyNumberFormat="1" applyFont="1" applyFill="1" applyBorder="1" applyAlignment="1" applyProtection="1">
      <alignment horizontal="center"/>
      <protection hidden="1"/>
    </xf>
    <xf numFmtId="0" fontId="0" fillId="0" borderId="11" xfId="0" applyFill="1" applyBorder="1" applyProtection="1">
      <protection hidden="1"/>
    </xf>
    <xf numFmtId="0" fontId="7" fillId="0" borderId="11" xfId="0" applyFont="1" applyFill="1" applyBorder="1" applyProtection="1">
      <protection hidden="1"/>
    </xf>
    <xf numFmtId="169" fontId="7" fillId="0" borderId="5" xfId="0" applyNumberFormat="1" applyFont="1" applyFill="1" applyBorder="1" applyAlignment="1" applyProtection="1">
      <alignment horizontal="center"/>
      <protection hidden="1"/>
    </xf>
    <xf numFmtId="167" fontId="7" fillId="0" borderId="2" xfId="4" applyNumberFormat="1" applyFont="1" applyFill="1" applyBorder="1" applyAlignment="1" applyProtection="1">
      <alignment horizontal="center"/>
      <protection hidden="1"/>
    </xf>
    <xf numFmtId="168" fontId="7" fillId="0" borderId="3" xfId="0" applyNumberFormat="1" applyFont="1" applyFill="1" applyBorder="1" applyAlignment="1" applyProtection="1">
      <alignment horizontal="center"/>
      <protection hidden="1"/>
    </xf>
    <xf numFmtId="0" fontId="0" fillId="0" borderId="10" xfId="0" applyFill="1" applyBorder="1" applyProtection="1">
      <protection hidden="1"/>
    </xf>
    <xf numFmtId="0" fontId="7" fillId="0" borderId="10" xfId="0" applyFont="1" applyFill="1" applyBorder="1" applyProtection="1">
      <protection hidden="1"/>
    </xf>
    <xf numFmtId="168" fontId="7" fillId="0" borderId="4" xfId="0" applyNumberFormat="1" applyFont="1" applyFill="1" applyBorder="1" applyAlignment="1" applyProtection="1">
      <alignment horizontal="center"/>
      <protection hidden="1"/>
    </xf>
    <xf numFmtId="0" fontId="0" fillId="0" borderId="7" xfId="0" applyFill="1" applyBorder="1" applyProtection="1">
      <protection hidden="1"/>
    </xf>
    <xf numFmtId="0" fontId="7" fillId="0" borderId="4" xfId="0" applyFont="1" applyFill="1" applyBorder="1" applyAlignment="1" applyProtection="1">
      <alignment horizontal="center"/>
      <protection hidden="1"/>
    </xf>
    <xf numFmtId="0" fontId="0" fillId="0" borderId="10" xfId="0" applyBorder="1" applyProtection="1">
      <protection hidden="1"/>
    </xf>
    <xf numFmtId="0" fontId="3" fillId="6" borderId="4" xfId="0" applyFont="1" applyFill="1" applyBorder="1" applyProtection="1">
      <protection hidden="1"/>
    </xf>
    <xf numFmtId="0" fontId="4" fillId="0" borderId="10" xfId="0" applyFont="1" applyFill="1" applyBorder="1" applyAlignment="1" applyProtection="1">
      <alignment horizontal="left"/>
      <protection hidden="1"/>
    </xf>
    <xf numFmtId="0" fontId="3" fillId="7" borderId="4" xfId="0" applyFont="1" applyFill="1" applyBorder="1" applyProtection="1">
      <protection hidden="1"/>
    </xf>
    <xf numFmtId="0" fontId="0" fillId="0" borderId="0" xfId="0" applyFill="1" applyBorder="1" applyAlignment="1" applyProtection="1">
      <alignment horizontal="center"/>
      <protection hidden="1"/>
    </xf>
    <xf numFmtId="4"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horizontal="right" vertical="top" wrapText="1"/>
      <protection hidden="1"/>
    </xf>
    <xf numFmtId="0" fontId="0" fillId="0" borderId="0" xfId="0" applyAlignment="1" applyProtection="1">
      <alignment vertical="top"/>
      <protection hidden="1"/>
    </xf>
    <xf numFmtId="167" fontId="5" fillId="4" borderId="0" xfId="0" applyNumberFormat="1" applyFont="1" applyFill="1" applyBorder="1" applyAlignment="1" applyProtection="1">
      <alignment horizontal="right" vertical="top" wrapText="1"/>
      <protection hidden="1"/>
    </xf>
    <xf numFmtId="0" fontId="3" fillId="0" borderId="10" xfId="0" applyFont="1" applyFill="1" applyBorder="1" applyProtection="1">
      <protection hidden="1"/>
    </xf>
    <xf numFmtId="0" fontId="3" fillId="0" borderId="1" xfId="0" applyFont="1" applyFill="1" applyBorder="1" applyProtection="1">
      <protection hidden="1"/>
    </xf>
    <xf numFmtId="0" fontId="0" fillId="0" borderId="1" xfId="0" applyFill="1" applyBorder="1" applyProtection="1">
      <protection hidden="1"/>
    </xf>
    <xf numFmtId="0" fontId="0" fillId="0" borderId="1" xfId="0" applyFill="1" applyBorder="1" applyAlignment="1" applyProtection="1">
      <alignment horizontal="center"/>
      <protection hidden="1"/>
    </xf>
    <xf numFmtId="0" fontId="0" fillId="0" borderId="4" xfId="0" applyFill="1" applyBorder="1" applyAlignment="1" applyProtection="1">
      <alignment horizontal="center"/>
      <protection hidden="1"/>
    </xf>
    <xf numFmtId="0" fontId="0" fillId="0" borderId="0" xfId="0" applyFill="1" applyBorder="1" applyProtection="1">
      <protection hidden="1"/>
    </xf>
    <xf numFmtId="0" fontId="0" fillId="0" borderId="7" xfId="0" applyFill="1" applyBorder="1" applyAlignment="1" applyProtection="1">
      <alignment horizontal="center"/>
      <protection hidden="1"/>
    </xf>
    <xf numFmtId="167" fontId="0" fillId="0" borderId="0" xfId="4" applyNumberFormat="1" applyFont="1" applyFill="1" applyBorder="1" applyAlignment="1" applyProtection="1">
      <alignment horizontal="left"/>
      <protection hidden="1"/>
    </xf>
    <xf numFmtId="0" fontId="0" fillId="0" borderId="5" xfId="0" applyFill="1" applyBorder="1" applyProtection="1">
      <protection hidden="1"/>
    </xf>
    <xf numFmtId="169" fontId="0" fillId="0" borderId="5" xfId="0" applyNumberFormat="1" applyFill="1" applyBorder="1" applyAlignment="1" applyProtection="1">
      <alignment horizontal="left"/>
      <protection hidden="1"/>
    </xf>
    <xf numFmtId="0" fontId="0" fillId="0" borderId="5" xfId="0" applyFill="1" applyBorder="1" applyAlignment="1" applyProtection="1">
      <alignment horizontal="center"/>
      <protection hidden="1"/>
    </xf>
    <xf numFmtId="0" fontId="0" fillId="0" borderId="3" xfId="0" applyFill="1" applyBorder="1" applyAlignment="1" applyProtection="1">
      <alignment horizontal="center"/>
      <protection hidden="1"/>
    </xf>
    <xf numFmtId="0" fontId="3" fillId="0" borderId="8" xfId="0" applyFont="1"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0" fontId="4" fillId="0" borderId="2"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9" xfId="0" applyFont="1" applyFill="1" applyBorder="1" applyProtection="1">
      <protection hidden="1"/>
    </xf>
    <xf numFmtId="171" fontId="3" fillId="3" borderId="0" xfId="0" applyNumberFormat="1" applyFont="1" applyFill="1" applyBorder="1" applyProtection="1">
      <protection hidden="1"/>
    </xf>
    <xf numFmtId="0" fontId="4" fillId="0" borderId="0" xfId="0" quotePrefix="1" applyFont="1" applyFill="1" applyBorder="1" applyAlignment="1" applyProtection="1">
      <alignment horizontal="center"/>
      <protection hidden="1"/>
    </xf>
    <xf numFmtId="0" fontId="4" fillId="0" borderId="0" xfId="0" applyFont="1" applyFill="1" applyBorder="1" applyAlignment="1" applyProtection="1">
      <alignment horizontal="left"/>
      <protection hidden="1"/>
    </xf>
    <xf numFmtId="0" fontId="4" fillId="0" borderId="0" xfId="0" applyFont="1" applyFill="1" applyBorder="1" applyAlignment="1" applyProtection="1">
      <alignment horizontal="center"/>
      <protection hidden="1"/>
    </xf>
    <xf numFmtId="0" fontId="4" fillId="0" borderId="7" xfId="0" applyFont="1" applyFill="1" applyBorder="1" applyAlignment="1" applyProtection="1">
      <alignment horizontal="center"/>
      <protection hidden="1"/>
    </xf>
    <xf numFmtId="0" fontId="4" fillId="0" borderId="11" xfId="0" applyFont="1" applyFill="1" applyBorder="1" applyProtection="1">
      <protection hidden="1"/>
    </xf>
    <xf numFmtId="0" fontId="4" fillId="0" borderId="5" xfId="0" applyFont="1" applyFill="1" applyBorder="1" applyProtection="1">
      <protection hidden="1"/>
    </xf>
    <xf numFmtId="0" fontId="4" fillId="0" borderId="5" xfId="0" applyFont="1" applyFill="1" applyBorder="1" applyAlignment="1" applyProtection="1">
      <alignment horizontal="center"/>
      <protection hidden="1"/>
    </xf>
    <xf numFmtId="0" fontId="4" fillId="0" borderId="3" xfId="0" applyFont="1" applyFill="1" applyBorder="1" applyAlignment="1" applyProtection="1">
      <alignment horizontal="center"/>
      <protection hidden="1"/>
    </xf>
    <xf numFmtId="0" fontId="4" fillId="0" borderId="2" xfId="0" applyFont="1" applyFill="1" applyBorder="1" applyProtection="1">
      <protection hidden="1"/>
    </xf>
    <xf numFmtId="169" fontId="4" fillId="0" borderId="5" xfId="0" applyNumberFormat="1" applyFont="1" applyFill="1" applyBorder="1" applyAlignment="1" applyProtection="1">
      <alignment horizontal="center"/>
      <protection hidden="1"/>
    </xf>
    <xf numFmtId="0" fontId="4" fillId="0" borderId="5" xfId="0" quotePrefix="1" applyFont="1" applyFill="1" applyBorder="1" applyAlignment="1" applyProtection="1">
      <alignment horizontal="center"/>
      <protection hidden="1"/>
    </xf>
    <xf numFmtId="170" fontId="4" fillId="0" borderId="5" xfId="0" applyNumberFormat="1" applyFont="1" applyFill="1" applyBorder="1" applyProtection="1">
      <protection hidden="1"/>
    </xf>
    <xf numFmtId="0" fontId="4" fillId="0" borderId="5" xfId="0" applyFont="1" applyFill="1" applyBorder="1" applyAlignment="1" applyProtection="1">
      <alignment horizontal="right"/>
      <protection hidden="1"/>
    </xf>
    <xf numFmtId="4" fontId="4" fillId="0" borderId="5" xfId="0" applyNumberFormat="1" applyFont="1" applyFill="1" applyBorder="1" applyAlignment="1" applyProtection="1">
      <alignment horizontal="left"/>
      <protection hidden="1"/>
    </xf>
    <xf numFmtId="0" fontId="0" fillId="0" borderId="0" xfId="0" applyAlignment="1" applyProtection="1">
      <alignment vertical="center"/>
      <protection hidden="1"/>
    </xf>
    <xf numFmtId="0" fontId="0" fillId="0" borderId="12" xfId="0" applyBorder="1" applyAlignment="1" applyProtection="1">
      <alignment vertical="center"/>
      <protection hidden="1"/>
    </xf>
    <xf numFmtId="0" fontId="0" fillId="0" borderId="13" xfId="0" applyBorder="1" applyAlignment="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Protection="1">
      <protection hidden="1"/>
    </xf>
    <xf numFmtId="0" fontId="0" fillId="0" borderId="16" xfId="0" applyBorder="1" applyProtection="1">
      <protection hidden="1"/>
    </xf>
    <xf numFmtId="165" fontId="0" fillId="0" borderId="4" xfId="1" applyFont="1" applyFill="1" applyBorder="1" applyAlignment="1" applyProtection="1">
      <alignment horizontal="right" vertical="top"/>
      <protection hidden="1"/>
    </xf>
    <xf numFmtId="0" fontId="0" fillId="0" borderId="3" xfId="0" applyFill="1" applyBorder="1" applyProtection="1">
      <protection hidden="1"/>
    </xf>
    <xf numFmtId="167" fontId="7" fillId="0" borderId="5" xfId="4" applyNumberFormat="1" applyFont="1" applyFill="1" applyBorder="1" applyAlignment="1" applyProtection="1">
      <alignment horizontal="center"/>
      <protection hidden="1"/>
    </xf>
    <xf numFmtId="0" fontId="0" fillId="0" borderId="10" xfId="0" applyFill="1" applyBorder="1" applyAlignment="1" applyProtection="1">
      <alignment vertical="top"/>
      <protection hidden="1"/>
    </xf>
    <xf numFmtId="171" fontId="3" fillId="3" borderId="5" xfId="0" applyNumberFormat="1" applyFont="1" applyFill="1" applyBorder="1" applyProtection="1">
      <protection hidden="1"/>
    </xf>
    <xf numFmtId="0" fontId="12" fillId="0" borderId="0" xfId="0" applyFont="1" applyFill="1" applyBorder="1" applyAlignment="1" applyProtection="1">
      <alignment horizontal="left"/>
      <protection hidden="1"/>
    </xf>
    <xf numFmtId="169" fontId="0" fillId="2" borderId="4" xfId="0" applyNumberFormat="1" applyFill="1" applyBorder="1" applyProtection="1">
      <protection locked="0" hidden="1"/>
    </xf>
    <xf numFmtId="169" fontId="0" fillId="0" borderId="4" xfId="0" applyNumberFormat="1" applyFill="1" applyBorder="1" applyProtection="1">
      <protection hidden="1"/>
    </xf>
    <xf numFmtId="0" fontId="10" fillId="0" borderId="0" xfId="3" applyAlignment="1" applyProtection="1">
      <alignment horizontal="center"/>
      <protection hidden="1"/>
    </xf>
    <xf numFmtId="0" fontId="0" fillId="8" borderId="0" xfId="0" applyFill="1" applyProtection="1">
      <protection hidden="1"/>
    </xf>
    <xf numFmtId="0" fontId="0" fillId="8" borderId="0" xfId="0" applyFill="1" applyAlignment="1" applyProtection="1">
      <alignment horizontal="center"/>
      <protection hidden="1"/>
    </xf>
    <xf numFmtId="0" fontId="0" fillId="8" borderId="0" xfId="0" applyFill="1" applyAlignment="1" applyProtection="1">
      <alignment vertical="top" wrapText="1"/>
      <protection hidden="1"/>
    </xf>
    <xf numFmtId="0" fontId="0" fillId="8" borderId="0" xfId="0" applyFill="1" applyAlignment="1" applyProtection="1">
      <alignment vertical="top"/>
      <protection hidden="1"/>
    </xf>
    <xf numFmtId="0" fontId="0" fillId="8" borderId="0" xfId="0" applyFill="1" applyAlignment="1" applyProtection="1">
      <alignment vertical="center"/>
      <protection hidden="1"/>
    </xf>
    <xf numFmtId="0" fontId="3" fillId="2" borderId="17" xfId="0" applyFont="1" applyFill="1" applyBorder="1" applyAlignment="1" applyProtection="1">
      <alignment horizontal="center"/>
      <protection hidden="1"/>
    </xf>
    <xf numFmtId="0" fontId="3" fillId="0" borderId="18" xfId="0" applyFont="1" applyBorder="1" applyProtection="1">
      <protection hidden="1"/>
    </xf>
    <xf numFmtId="0" fontId="0" fillId="0" borderId="15" xfId="0" applyBorder="1" applyAlignment="1" applyProtection="1">
      <alignment vertical="top" wrapText="1"/>
      <protection hidden="1"/>
    </xf>
    <xf numFmtId="0" fontId="0" fillId="0" borderId="16" xfId="0" applyBorder="1" applyAlignment="1" applyProtection="1">
      <alignment vertical="top" wrapText="1"/>
      <protection hidden="1"/>
    </xf>
    <xf numFmtId="0" fontId="0" fillId="0" borderId="15" xfId="0" applyBorder="1" applyAlignment="1" applyProtection="1">
      <alignment horizontal="center"/>
      <protection hidden="1"/>
    </xf>
    <xf numFmtId="0" fontId="3" fillId="6" borderId="15" xfId="0" applyFont="1" applyFill="1" applyBorder="1" applyAlignment="1" applyProtection="1">
      <alignment horizontal="center"/>
      <protection hidden="1"/>
    </xf>
    <xf numFmtId="0" fontId="3" fillId="0" borderId="16" xfId="0" applyFont="1" applyBorder="1" applyProtection="1">
      <protection hidden="1"/>
    </xf>
    <xf numFmtId="0" fontId="4" fillId="0" borderId="16" xfId="0" applyFont="1" applyFill="1" applyBorder="1" applyProtection="1">
      <protection hidden="1"/>
    </xf>
    <xf numFmtId="0" fontId="3" fillId="7" borderId="15" xfId="0" applyFont="1" applyFill="1" applyBorder="1" applyAlignment="1" applyProtection="1">
      <alignment horizontal="center"/>
      <protection hidden="1"/>
    </xf>
    <xf numFmtId="0" fontId="4" fillId="0" borderId="16" xfId="0" applyFont="1" applyBorder="1" applyProtection="1">
      <protection hidden="1"/>
    </xf>
    <xf numFmtId="0" fontId="9" fillId="0" borderId="16" xfId="0" applyFont="1" applyBorder="1" applyProtection="1">
      <protection hidden="1"/>
    </xf>
    <xf numFmtId="0" fontId="3" fillId="4" borderId="15" xfId="0" applyFont="1" applyFill="1" applyBorder="1" applyAlignment="1" applyProtection="1">
      <alignment horizontal="center"/>
      <protection hidden="1"/>
    </xf>
    <xf numFmtId="0" fontId="0" fillId="0" borderId="15" xfId="0" applyFill="1" applyBorder="1" applyAlignment="1" applyProtection="1">
      <alignment horizontal="center"/>
      <protection hidden="1"/>
    </xf>
    <xf numFmtId="0" fontId="3" fillId="0" borderId="16" xfId="0" applyFont="1" applyBorder="1" applyAlignment="1" applyProtection="1">
      <protection hidden="1"/>
    </xf>
    <xf numFmtId="0" fontId="0" fillId="0" borderId="16" xfId="0" applyFill="1" applyBorder="1" applyProtection="1">
      <protection hidden="1"/>
    </xf>
    <xf numFmtId="0" fontId="8" fillId="0" borderId="15" xfId="0" applyFont="1" applyBorder="1" applyAlignment="1" applyProtection="1">
      <alignment horizontal="right"/>
      <protection hidden="1"/>
    </xf>
    <xf numFmtId="0" fontId="0" fillId="0" borderId="15" xfId="0" applyBorder="1" applyAlignment="1" applyProtection="1">
      <alignment horizontal="center" vertical="top"/>
      <protection hidden="1"/>
    </xf>
    <xf numFmtId="0" fontId="0" fillId="0" borderId="16" xfId="0" applyBorder="1" applyAlignment="1" applyProtection="1">
      <alignment vertical="top"/>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vertical="center"/>
      <protection hidden="1"/>
    </xf>
    <xf numFmtId="169" fontId="0" fillId="8" borderId="0" xfId="0" applyNumberFormat="1" applyFill="1" applyAlignment="1" applyProtection="1">
      <alignment horizontal="left"/>
      <protection hidden="1"/>
    </xf>
    <xf numFmtId="169" fontId="0" fillId="8" borderId="0" xfId="0" applyNumberFormat="1" applyFill="1" applyProtection="1">
      <protection hidden="1"/>
    </xf>
    <xf numFmtId="167" fontId="0" fillId="8" borderId="0" xfId="4" applyNumberFormat="1" applyFont="1" applyFill="1" applyProtection="1">
      <protection hidden="1"/>
    </xf>
    <xf numFmtId="0" fontId="4" fillId="8" borderId="0" xfId="0" applyFont="1" applyFill="1" applyBorder="1" applyProtection="1">
      <protection hidden="1"/>
    </xf>
    <xf numFmtId="0" fontId="4" fillId="8" borderId="0" xfId="0" applyFont="1" applyFill="1" applyBorder="1" applyAlignment="1" applyProtection="1">
      <alignment horizontal="center"/>
      <protection hidden="1"/>
    </xf>
    <xf numFmtId="169" fontId="4" fillId="8" borderId="0" xfId="0" applyNumberFormat="1" applyFont="1" applyFill="1" applyBorder="1" applyAlignment="1" applyProtection="1">
      <alignment horizontal="center"/>
      <protection hidden="1"/>
    </xf>
    <xf numFmtId="0" fontId="4" fillId="8" borderId="0" xfId="0" quotePrefix="1" applyFont="1" applyFill="1" applyBorder="1" applyAlignment="1" applyProtection="1">
      <alignment horizontal="center"/>
      <protection hidden="1"/>
    </xf>
    <xf numFmtId="170" fontId="5" fillId="8" borderId="0" xfId="0" applyNumberFormat="1" applyFont="1" applyFill="1" applyBorder="1" applyProtection="1">
      <protection hidden="1"/>
    </xf>
    <xf numFmtId="0" fontId="4" fillId="8" borderId="0" xfId="0" applyFont="1" applyFill="1" applyBorder="1" applyAlignment="1" applyProtection="1">
      <alignment horizontal="right"/>
      <protection hidden="1"/>
    </xf>
    <xf numFmtId="4" fontId="4" fillId="8" borderId="0" xfId="0" applyNumberFormat="1" applyFont="1" applyFill="1" applyBorder="1" applyAlignment="1" applyProtection="1">
      <alignment horizontal="left"/>
      <protection hidden="1"/>
    </xf>
    <xf numFmtId="0" fontId="8" fillId="8" borderId="0" xfId="0" applyFont="1" applyFill="1" applyBorder="1" applyProtection="1">
      <protection hidden="1"/>
    </xf>
    <xf numFmtId="0" fontId="0" fillId="8" borderId="0" xfId="0" applyFill="1" applyBorder="1" applyProtection="1">
      <protection hidden="1"/>
    </xf>
    <xf numFmtId="0" fontId="0" fillId="8" borderId="17" xfId="0" applyFill="1" applyBorder="1" applyProtection="1">
      <protection hidden="1"/>
    </xf>
    <xf numFmtId="0" fontId="0" fillId="8" borderId="21" xfId="0" applyFill="1" applyBorder="1" applyProtection="1">
      <protection hidden="1"/>
    </xf>
    <xf numFmtId="0" fontId="0" fillId="8" borderId="18" xfId="0" applyFill="1" applyBorder="1" applyProtection="1">
      <protection hidden="1"/>
    </xf>
    <xf numFmtId="0" fontId="0" fillId="8" borderId="15" xfId="0" applyFill="1" applyBorder="1" applyProtection="1">
      <protection hidden="1"/>
    </xf>
    <xf numFmtId="0" fontId="0" fillId="8" borderId="16" xfId="0" applyFill="1" applyBorder="1" applyProtection="1">
      <protection hidden="1"/>
    </xf>
    <xf numFmtId="0" fontId="0" fillId="8" borderId="19" xfId="0" applyFill="1" applyBorder="1" applyProtection="1">
      <protection hidden="1"/>
    </xf>
    <xf numFmtId="0" fontId="0" fillId="8" borderId="22" xfId="0" applyFill="1" applyBorder="1" applyProtection="1">
      <protection hidden="1"/>
    </xf>
    <xf numFmtId="0" fontId="0" fillId="8" borderId="20" xfId="0" applyFill="1" applyBorder="1" applyProtection="1">
      <protection hidden="1"/>
    </xf>
    <xf numFmtId="0" fontId="3" fillId="9" borderId="0" xfId="0" applyFont="1" applyFill="1" applyBorder="1" applyAlignment="1" applyProtection="1">
      <alignment horizontal="center"/>
      <protection hidden="1"/>
    </xf>
    <xf numFmtId="0" fontId="3" fillId="9" borderId="0" xfId="0" applyFont="1" applyFill="1" applyBorder="1" applyProtection="1">
      <protection hidden="1"/>
    </xf>
    <xf numFmtId="0" fontId="0" fillId="9" borderId="0" xfId="0" applyFill="1" applyBorder="1" applyAlignment="1" applyProtection="1">
      <alignment vertical="top" wrapText="1"/>
      <protection hidden="1"/>
    </xf>
    <xf numFmtId="0" fontId="0" fillId="9" borderId="0" xfId="0" applyFill="1" applyBorder="1" applyAlignment="1" applyProtection="1">
      <alignment horizontal="center"/>
      <protection hidden="1"/>
    </xf>
    <xf numFmtId="0" fontId="0" fillId="9" borderId="0" xfId="0" applyFill="1" applyBorder="1" applyProtection="1">
      <protection hidden="1"/>
    </xf>
    <xf numFmtId="0" fontId="4" fillId="9" borderId="0" xfId="0" applyFont="1" applyFill="1" applyBorder="1" applyProtection="1">
      <protection hidden="1"/>
    </xf>
    <xf numFmtId="0" fontId="3" fillId="9" borderId="0" xfId="0" applyFont="1" applyFill="1" applyBorder="1" applyAlignment="1" applyProtection="1">
      <alignment horizontal="center" wrapText="1"/>
      <protection hidden="1"/>
    </xf>
    <xf numFmtId="0" fontId="9" fillId="9" borderId="0" xfId="0" applyFont="1" applyFill="1" applyBorder="1" applyProtection="1">
      <protection hidden="1"/>
    </xf>
    <xf numFmtId="0" fontId="3" fillId="9" borderId="0" xfId="0" applyFont="1" applyFill="1" applyBorder="1" applyAlignment="1" applyProtection="1">
      <protection hidden="1"/>
    </xf>
    <xf numFmtId="0" fontId="8" fillId="9" borderId="0" xfId="0" applyFont="1" applyFill="1" applyBorder="1" applyAlignment="1" applyProtection="1">
      <alignment horizontal="right"/>
      <protection hidden="1"/>
    </xf>
    <xf numFmtId="0" fontId="0" fillId="9" borderId="0" xfId="0" applyFill="1" applyBorder="1" applyAlignment="1" applyProtection="1">
      <alignment horizontal="center" vertical="top"/>
      <protection hidden="1"/>
    </xf>
    <xf numFmtId="0" fontId="0" fillId="9" borderId="0" xfId="0" applyFill="1" applyBorder="1" applyAlignment="1" applyProtection="1">
      <alignment vertical="top"/>
      <protection hidden="1"/>
    </xf>
    <xf numFmtId="0" fontId="0" fillId="9" borderId="0" xfId="0" applyFill="1" applyBorder="1" applyAlignment="1" applyProtection="1">
      <alignment horizontal="center" vertical="center"/>
      <protection hidden="1"/>
    </xf>
    <xf numFmtId="0" fontId="0" fillId="9" borderId="0" xfId="0" applyFill="1" applyBorder="1" applyAlignment="1" applyProtection="1">
      <alignment vertical="center"/>
      <protection hidden="1"/>
    </xf>
    <xf numFmtId="0" fontId="2" fillId="9" borderId="8" xfId="0" applyFont="1" applyFill="1" applyBorder="1" applyProtection="1">
      <protection hidden="1"/>
    </xf>
    <xf numFmtId="0" fontId="0" fillId="9" borderId="6" xfId="0" applyFill="1" applyBorder="1" applyProtection="1">
      <protection hidden="1"/>
    </xf>
    <xf numFmtId="0" fontId="0" fillId="9" borderId="10" xfId="0" applyFill="1" applyBorder="1" applyAlignment="1" applyProtection="1">
      <alignment vertical="top" wrapText="1"/>
      <protection hidden="1"/>
    </xf>
    <xf numFmtId="169" fontId="0" fillId="9" borderId="4" xfId="0" applyNumberFormat="1" applyFill="1" applyBorder="1" applyAlignment="1" applyProtection="1">
      <alignment vertical="top" wrapText="1"/>
      <protection hidden="1"/>
    </xf>
    <xf numFmtId="0" fontId="6" fillId="9" borderId="8" xfId="0" applyFont="1" applyFill="1" applyBorder="1" applyProtection="1">
      <protection hidden="1"/>
    </xf>
    <xf numFmtId="0" fontId="7" fillId="9" borderId="2" xfId="0" applyFont="1" applyFill="1" applyBorder="1" applyAlignment="1" applyProtection="1">
      <alignment horizontal="center"/>
      <protection hidden="1"/>
    </xf>
    <xf numFmtId="0" fontId="7" fillId="9" borderId="6" xfId="0" applyFont="1" applyFill="1" applyBorder="1" applyAlignment="1" applyProtection="1">
      <alignment horizontal="center"/>
      <protection hidden="1"/>
    </xf>
    <xf numFmtId="0" fontId="7" fillId="9" borderId="9" xfId="0" applyFont="1" applyFill="1" applyBorder="1" applyProtection="1">
      <protection hidden="1"/>
    </xf>
    <xf numFmtId="168" fontId="5" fillId="9" borderId="0" xfId="0" applyNumberFormat="1" applyFont="1" applyFill="1" applyBorder="1" applyAlignment="1" applyProtection="1">
      <alignment horizontal="center"/>
      <protection hidden="1"/>
    </xf>
    <xf numFmtId="0" fontId="7" fillId="9" borderId="0" xfId="0" applyFont="1" applyFill="1" applyBorder="1" applyAlignment="1" applyProtection="1">
      <alignment horizontal="center"/>
      <protection hidden="1"/>
    </xf>
    <xf numFmtId="0" fontId="7" fillId="9" borderId="7" xfId="0" applyFont="1" applyFill="1" applyBorder="1" applyAlignment="1" applyProtection="1">
      <alignment horizontal="center"/>
      <protection hidden="1"/>
    </xf>
    <xf numFmtId="0" fontId="0" fillId="8" borderId="9" xfId="0" applyFill="1" applyBorder="1" applyProtection="1">
      <protection hidden="1"/>
    </xf>
    <xf numFmtId="169" fontId="0" fillId="8" borderId="7" xfId="0" applyNumberFormat="1" applyFill="1" applyBorder="1" applyProtection="1">
      <protection hidden="1"/>
    </xf>
    <xf numFmtId="172" fontId="3" fillId="10" borderId="4" xfId="0" applyNumberFormat="1" applyFont="1" applyFill="1" applyBorder="1" applyAlignment="1" applyProtection="1">
      <alignment horizontal="center"/>
      <protection hidden="1"/>
    </xf>
    <xf numFmtId="0" fontId="7" fillId="8" borderId="9" xfId="0" applyFont="1" applyFill="1" applyBorder="1" applyProtection="1">
      <protection hidden="1"/>
    </xf>
    <xf numFmtId="0" fontId="7" fillId="8" borderId="0" xfId="0" applyFont="1" applyFill="1" applyBorder="1" applyAlignment="1" applyProtection="1">
      <alignment horizontal="center"/>
      <protection hidden="1"/>
    </xf>
    <xf numFmtId="0" fontId="7" fillId="8" borderId="7" xfId="0" applyFont="1" applyFill="1" applyBorder="1" applyAlignment="1" applyProtection="1">
      <alignment horizontal="center"/>
      <protection hidden="1"/>
    </xf>
    <xf numFmtId="0" fontId="3" fillId="5" borderId="15" xfId="0" applyFont="1" applyFill="1" applyBorder="1" applyAlignment="1" applyProtection="1">
      <alignment horizontal="center" vertical="top" wrapText="1"/>
      <protection hidden="1"/>
    </xf>
    <xf numFmtId="0" fontId="3" fillId="0" borderId="16" xfId="0" applyFont="1" applyBorder="1" applyAlignment="1" applyProtection="1">
      <alignment vertical="top"/>
      <protection hidden="1"/>
    </xf>
    <xf numFmtId="0" fontId="0" fillId="8" borderId="0" xfId="0" applyFill="1" applyBorder="1" applyAlignment="1" applyProtection="1">
      <alignment vertical="top"/>
      <protection hidden="1"/>
    </xf>
    <xf numFmtId="0" fontId="7" fillId="8" borderId="1" xfId="0" applyFont="1" applyFill="1" applyBorder="1" applyProtection="1">
      <protection hidden="1"/>
    </xf>
    <xf numFmtId="168" fontId="5" fillId="8" borderId="0" xfId="0" applyNumberFormat="1" applyFont="1" applyFill="1" applyBorder="1" applyAlignment="1" applyProtection="1">
      <alignment horizontal="center"/>
      <protection hidden="1"/>
    </xf>
    <xf numFmtId="0" fontId="7" fillId="8" borderId="1" xfId="0" applyFont="1" applyFill="1" applyBorder="1" applyAlignment="1" applyProtection="1">
      <alignment horizontal="center"/>
      <protection hidden="1"/>
    </xf>
    <xf numFmtId="0" fontId="0" fillId="8" borderId="21" xfId="0" applyFill="1" applyBorder="1" applyAlignment="1" applyProtection="1">
      <alignment horizontal="center"/>
      <protection hidden="1"/>
    </xf>
    <xf numFmtId="0" fontId="0" fillId="8" borderId="0" xfId="0" applyFill="1" applyBorder="1" applyAlignment="1" applyProtection="1">
      <alignment vertical="top" wrapText="1"/>
      <protection hidden="1"/>
    </xf>
    <xf numFmtId="0" fontId="0" fillId="8" borderId="16" xfId="0" applyFill="1" applyBorder="1" applyAlignment="1" applyProtection="1">
      <alignment vertical="top" wrapText="1"/>
      <protection hidden="1"/>
    </xf>
    <xf numFmtId="0" fontId="0" fillId="8" borderId="16" xfId="0" applyFill="1" applyBorder="1" applyAlignment="1" applyProtection="1">
      <alignment vertical="top"/>
      <protection hidden="1"/>
    </xf>
    <xf numFmtId="0" fontId="0" fillId="8" borderId="0" xfId="0" applyFill="1" applyBorder="1" applyAlignment="1" applyProtection="1">
      <alignment horizontal="center"/>
      <protection hidden="1"/>
    </xf>
    <xf numFmtId="169" fontId="0" fillId="8" borderId="15" xfId="0" applyNumberFormat="1" applyFill="1" applyBorder="1" applyAlignment="1" applyProtection="1">
      <alignment horizontal="left"/>
      <protection hidden="1"/>
    </xf>
    <xf numFmtId="169" fontId="0" fillId="8" borderId="0" xfId="0" applyNumberFormat="1" applyFill="1" applyBorder="1" applyProtection="1">
      <protection hidden="1"/>
    </xf>
    <xf numFmtId="167" fontId="0" fillId="8" borderId="0" xfId="4" applyNumberFormat="1" applyFont="1" applyFill="1" applyBorder="1" applyProtection="1">
      <protection hidden="1"/>
    </xf>
    <xf numFmtId="0" fontId="4" fillId="8" borderId="15" xfId="0" applyFont="1" applyFill="1" applyBorder="1" applyProtection="1">
      <protection hidden="1"/>
    </xf>
    <xf numFmtId="0" fontId="8" fillId="8" borderId="15" xfId="0" applyFont="1" applyFill="1" applyBorder="1" applyProtection="1">
      <protection hidden="1"/>
    </xf>
    <xf numFmtId="0" fontId="0" fillId="8" borderId="0" xfId="0" applyFill="1" applyBorder="1" applyAlignment="1" applyProtection="1">
      <alignment vertical="center"/>
      <protection hidden="1"/>
    </xf>
    <xf numFmtId="0" fontId="0" fillId="8" borderId="16" xfId="0" applyFill="1" applyBorder="1" applyAlignment="1" applyProtection="1">
      <alignment vertical="center"/>
      <protection hidden="1"/>
    </xf>
    <xf numFmtId="0" fontId="0" fillId="8" borderId="22" xfId="0" applyFill="1" applyBorder="1" applyAlignment="1" applyProtection="1">
      <alignment horizontal="center"/>
      <protection hidden="1"/>
    </xf>
    <xf numFmtId="172" fontId="13" fillId="11" borderId="4" xfId="0" applyNumberFormat="1" applyFont="1" applyFill="1" applyBorder="1" applyAlignment="1" applyProtection="1">
      <alignment horizontal="center"/>
      <protection locked="0" hidden="1"/>
    </xf>
    <xf numFmtId="0" fontId="13" fillId="11" borderId="15" xfId="0" applyFont="1" applyFill="1" applyBorder="1" applyAlignment="1" applyProtection="1">
      <alignment horizontal="center" wrapText="1"/>
      <protection hidden="1"/>
    </xf>
    <xf numFmtId="0" fontId="4" fillId="4" borderId="0" xfId="0" applyFont="1" applyFill="1" applyBorder="1" applyAlignment="1" applyProtection="1">
      <alignment horizontal="left"/>
      <protection hidden="1"/>
    </xf>
    <xf numFmtId="0" fontId="7" fillId="0" borderId="10" xfId="0" applyFont="1" applyFill="1" applyBorder="1" applyAlignment="1" applyProtection="1">
      <alignment vertical="center"/>
      <protection hidden="1"/>
    </xf>
    <xf numFmtId="2" fontId="7" fillId="0" borderId="1" xfId="0" applyNumberFormat="1" applyFont="1" applyFill="1" applyBorder="1" applyAlignment="1" applyProtection="1">
      <alignment horizontal="center" vertical="center"/>
      <protection hidden="1"/>
    </xf>
    <xf numFmtId="0" fontId="0" fillId="0" borderId="10" xfId="0" applyFill="1" applyBorder="1" applyAlignment="1" applyProtection="1">
      <alignment vertical="center" wrapText="1"/>
      <protection hidden="1"/>
    </xf>
    <xf numFmtId="169" fontId="0" fillId="0" borderId="4" xfId="0" applyNumberFormat="1" applyFill="1" applyBorder="1" applyAlignment="1" applyProtection="1">
      <alignment vertical="center" wrapText="1"/>
      <protection hidden="1"/>
    </xf>
    <xf numFmtId="0" fontId="7" fillId="0" borderId="10" xfId="0" applyFont="1" applyFill="1" applyBorder="1" applyAlignment="1" applyProtection="1">
      <alignment vertical="center" wrapText="1"/>
      <protection hidden="1"/>
    </xf>
    <xf numFmtId="169" fontId="7" fillId="0" borderId="1" xfId="0" applyNumberFormat="1" applyFont="1" applyFill="1" applyBorder="1" applyAlignment="1" applyProtection="1">
      <alignment horizontal="center" vertical="center" wrapText="1"/>
      <protection hidden="1"/>
    </xf>
    <xf numFmtId="166" fontId="7" fillId="0" borderId="1" xfId="0" applyNumberFormat="1"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vertical="center" wrapText="1"/>
      <protection hidden="1"/>
    </xf>
    <xf numFmtId="167" fontId="14" fillId="5" borderId="1" xfId="4" applyNumberFormat="1" applyFont="1" applyFill="1" applyBorder="1" applyAlignment="1" applyProtection="1">
      <alignment horizontal="center"/>
      <protection locked="0" hidden="1"/>
    </xf>
    <xf numFmtId="0" fontId="4" fillId="6" borderId="4" xfId="0" applyFont="1" applyFill="1" applyBorder="1" applyProtection="1">
      <protection locked="0" hidden="1"/>
    </xf>
    <xf numFmtId="0" fontId="4" fillId="7" borderId="4" xfId="0" applyFont="1" applyFill="1" applyBorder="1" applyProtection="1">
      <protection locked="0" hidden="1"/>
    </xf>
    <xf numFmtId="0" fontId="0" fillId="0" borderId="17" xfId="0" applyBorder="1" applyProtection="1">
      <protection hidden="1"/>
    </xf>
    <xf numFmtId="0" fontId="0" fillId="0" borderId="21" xfId="0" applyBorder="1" applyProtection="1">
      <protection hidden="1"/>
    </xf>
    <xf numFmtId="0" fontId="0" fillId="9" borderId="21" xfId="0" applyFill="1" applyBorder="1" applyProtection="1">
      <protection hidden="1"/>
    </xf>
    <xf numFmtId="0" fontId="0" fillId="9" borderId="21" xfId="0" applyFill="1" applyBorder="1" applyAlignment="1" applyProtection="1">
      <alignment horizontal="center"/>
      <protection hidden="1"/>
    </xf>
    <xf numFmtId="0" fontId="0" fillId="9" borderId="18" xfId="0" applyFill="1" applyBorder="1" applyAlignment="1" applyProtection="1">
      <alignment horizontal="center"/>
      <protection hidden="1"/>
    </xf>
    <xf numFmtId="0" fontId="0" fillId="0" borderId="0" xfId="0" applyBorder="1" applyProtection="1">
      <protection hidden="1"/>
    </xf>
    <xf numFmtId="0" fontId="0" fillId="9" borderId="16" xfId="0" applyFill="1" applyBorder="1" applyAlignment="1" applyProtection="1">
      <alignment horizontal="center"/>
      <protection hidden="1"/>
    </xf>
    <xf numFmtId="0" fontId="0" fillId="0" borderId="15" xfId="0" applyBorder="1" applyAlignment="1" applyProtection="1">
      <alignment horizontal="left" indent="1"/>
      <protection hidden="1"/>
    </xf>
    <xf numFmtId="0" fontId="0" fillId="0" borderId="19" xfId="0" applyBorder="1" applyProtection="1">
      <protection hidden="1"/>
    </xf>
    <xf numFmtId="0" fontId="0" fillId="0" borderId="22" xfId="0" applyBorder="1" applyProtection="1">
      <protection hidden="1"/>
    </xf>
    <xf numFmtId="0" fontId="0" fillId="9" borderId="22" xfId="0" applyFill="1" applyBorder="1" applyProtection="1">
      <protection hidden="1"/>
    </xf>
    <xf numFmtId="0" fontId="0" fillId="9" borderId="22" xfId="0" applyFill="1" applyBorder="1" applyAlignment="1" applyProtection="1">
      <alignment horizontal="center"/>
      <protection hidden="1"/>
    </xf>
    <xf numFmtId="0" fontId="0" fillId="9" borderId="20" xfId="0" applyFill="1" applyBorder="1" applyAlignment="1" applyProtection="1">
      <alignment horizontal="center"/>
      <protection hidden="1"/>
    </xf>
    <xf numFmtId="0" fontId="12" fillId="0" borderId="0" xfId="0" quotePrefix="1" applyFont="1" applyFill="1" applyBorder="1" applyAlignment="1" applyProtection="1">
      <alignment horizontal="right"/>
      <protection hidden="1"/>
    </xf>
    <xf numFmtId="10" fontId="5" fillId="4" borderId="0" xfId="0" applyNumberFormat="1" applyFont="1" applyFill="1" applyBorder="1" applyAlignment="1" applyProtection="1">
      <alignment horizontal="right" vertical="top" wrapText="1"/>
      <protection hidden="1"/>
    </xf>
    <xf numFmtId="2" fontId="5" fillId="4" borderId="0" xfId="0" applyNumberFormat="1" applyFont="1" applyFill="1" applyBorder="1" applyAlignment="1" applyProtection="1">
      <alignment horizontal="right" vertical="top" wrapText="1"/>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169" fontId="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0" fontId="4" fillId="4" borderId="9" xfId="0" applyFont="1" applyFill="1" applyBorder="1" applyAlignment="1" applyProtection="1">
      <alignment horizontal="center"/>
      <protection hidden="1"/>
    </xf>
    <xf numFmtId="0" fontId="4" fillId="4" borderId="0" xfId="0" applyFont="1" applyFill="1" applyBorder="1" applyAlignment="1" applyProtection="1">
      <alignment horizontal="center"/>
      <protection hidden="1"/>
    </xf>
    <xf numFmtId="0" fontId="4" fillId="4" borderId="7" xfId="0" applyFont="1" applyFill="1" applyBorder="1" applyAlignment="1" applyProtection="1">
      <alignment horizontal="center"/>
      <protection hidden="1"/>
    </xf>
    <xf numFmtId="0" fontId="3" fillId="4" borderId="9"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7" xfId="0" applyFont="1" applyFill="1" applyBorder="1" applyAlignment="1" applyProtection="1">
      <alignment horizontal="left" vertical="top" wrapText="1"/>
      <protection hidden="1"/>
    </xf>
    <xf numFmtId="171" fontId="4" fillId="4" borderId="9" xfId="0" applyNumberFormat="1" applyFont="1" applyFill="1" applyBorder="1" applyAlignment="1" applyProtection="1">
      <alignment horizontal="left" wrapText="1"/>
      <protection hidden="1"/>
    </xf>
    <xf numFmtId="171" fontId="4" fillId="4" borderId="0" xfId="0" applyNumberFormat="1" applyFont="1" applyFill="1" applyBorder="1" applyAlignment="1" applyProtection="1">
      <alignment horizontal="left" wrapText="1"/>
      <protection hidden="1"/>
    </xf>
    <xf numFmtId="171" fontId="4" fillId="4" borderId="7" xfId="0" applyNumberFormat="1" applyFont="1" applyFill="1" applyBorder="1" applyAlignment="1" applyProtection="1">
      <alignment horizontal="left" wrapText="1"/>
      <protection hidden="1"/>
    </xf>
    <xf numFmtId="0" fontId="10" fillId="0" borderId="15" xfId="3" applyBorder="1" applyAlignment="1" applyProtection="1">
      <alignment horizontal="left" indent="1"/>
      <protection hidden="1"/>
    </xf>
    <xf numFmtId="0" fontId="10" fillId="0" borderId="0" xfId="3" applyBorder="1" applyAlignment="1" applyProtection="1">
      <alignment horizontal="left" indent="1"/>
      <protection hidden="1"/>
    </xf>
    <xf numFmtId="0" fontId="10" fillId="0" borderId="16" xfId="3" applyBorder="1" applyAlignment="1" applyProtection="1">
      <alignment horizontal="left" indent="1"/>
      <protection hidden="1"/>
    </xf>
    <xf numFmtId="0" fontId="0" fillId="0" borderId="12" xfId="0"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4" xfId="0" applyBorder="1" applyAlignment="1" applyProtection="1">
      <alignment vertical="center" wrapText="1"/>
      <protection hidden="1"/>
    </xf>
    <xf numFmtId="0" fontId="4" fillId="0" borderId="19" xfId="0" applyFont="1" applyFill="1" applyBorder="1" applyAlignment="1" applyProtection="1">
      <alignment horizontal="left" vertical="top" wrapText="1"/>
      <protection hidden="1"/>
    </xf>
    <xf numFmtId="0" fontId="4" fillId="0" borderId="22" xfId="0" applyFont="1" applyFill="1" applyBorder="1" applyAlignment="1" applyProtection="1">
      <alignment horizontal="left" vertical="top" wrapText="1"/>
      <protection hidden="1"/>
    </xf>
    <xf numFmtId="0" fontId="4" fillId="0" borderId="20"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21"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xf numFmtId="0" fontId="0" fillId="0" borderId="17"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4" fillId="4" borderId="11" xfId="0" applyFont="1" applyFill="1" applyBorder="1" applyAlignment="1" applyProtection="1">
      <alignment horizontal="left"/>
      <protection hidden="1"/>
    </xf>
    <xf numFmtId="0" fontId="4" fillId="4" borderId="5" xfId="0" applyFont="1" applyFill="1" applyBorder="1" applyAlignment="1" applyProtection="1">
      <alignment horizontal="left"/>
      <protection hidden="1"/>
    </xf>
    <xf numFmtId="0" fontId="4" fillId="4" borderId="3" xfId="0" applyFont="1" applyFill="1" applyBorder="1" applyAlignment="1" applyProtection="1">
      <alignment horizontal="left"/>
      <protection hidden="1"/>
    </xf>
    <xf numFmtId="171" fontId="3" fillId="4" borderId="9" xfId="0" applyNumberFormat="1" applyFont="1" applyFill="1" applyBorder="1" applyAlignment="1" applyProtection="1">
      <alignment horizontal="left" wrapText="1"/>
      <protection hidden="1"/>
    </xf>
    <xf numFmtId="171" fontId="3" fillId="4" borderId="0" xfId="0" applyNumberFormat="1" applyFont="1" applyFill="1" applyBorder="1" applyAlignment="1" applyProtection="1">
      <alignment horizontal="left" wrapText="1"/>
      <protection hidden="1"/>
    </xf>
    <xf numFmtId="171" fontId="3" fillId="4" borderId="7" xfId="0" applyNumberFormat="1" applyFont="1" applyFill="1" applyBorder="1" applyAlignment="1" applyProtection="1">
      <alignment horizontal="left" wrapText="1"/>
      <protection hidden="1"/>
    </xf>
    <xf numFmtId="0" fontId="10" fillId="0" borderId="0" xfId="3" applyAlignment="1" applyProtection="1">
      <alignment horizontal="center"/>
      <protection hidden="1"/>
    </xf>
    <xf numFmtId="0" fontId="10" fillId="0" borderId="0" xfId="3" applyAlignment="1" applyProtection="1">
      <alignment horizontal="left"/>
      <protection hidden="1"/>
    </xf>
    <xf numFmtId="0" fontId="10" fillId="8" borderId="15" xfId="3" applyFill="1" applyBorder="1" applyAlignment="1" applyProtection="1">
      <protection hidden="1"/>
    </xf>
    <xf numFmtId="0" fontId="10" fillId="8" borderId="0" xfId="3" applyFill="1" applyBorder="1" applyAlignment="1" applyProtection="1">
      <protection hidden="1"/>
    </xf>
    <xf numFmtId="0" fontId="10" fillId="8" borderId="16" xfId="3" applyFill="1" applyBorder="1" applyAlignment="1" applyProtection="1">
      <protection hidden="1"/>
    </xf>
  </cellXfs>
  <cellStyles count="5">
    <cellStyle name="Comma" xfId="1" builtinId="3"/>
    <cellStyle name="Euro" xfId="2"/>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123825</xdr:colOff>
      <xdr:row>25</xdr:row>
      <xdr:rowOff>9525</xdr:rowOff>
    </xdr:from>
    <xdr:to>
      <xdr:col>10</xdr:col>
      <xdr:colOff>2724150</xdr:colOff>
      <xdr:row>38</xdr:row>
      <xdr:rowOff>85725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0" y="4505325"/>
          <a:ext cx="302895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57150</xdr:colOff>
      <xdr:row>1</xdr:row>
      <xdr:rowOff>19050</xdr:rowOff>
    </xdr:from>
    <xdr:to>
      <xdr:col>11</xdr:col>
      <xdr:colOff>733425</xdr:colOff>
      <xdr:row>2</xdr:row>
      <xdr:rowOff>285750</xdr:rowOff>
    </xdr:to>
    <xdr:pic>
      <xdr:nvPicPr>
        <xdr:cNvPr id="1026"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30150" y="190500"/>
          <a:ext cx="6762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71</xdr:row>
      <xdr:rowOff>123825</xdr:rowOff>
    </xdr:from>
    <xdr:to>
      <xdr:col>1</xdr:col>
      <xdr:colOff>857250</xdr:colOff>
      <xdr:row>74</xdr:row>
      <xdr:rowOff>114300</xdr:rowOff>
    </xdr:to>
    <xdr:pic>
      <xdr:nvPicPr>
        <xdr:cNvPr id="1028" name="Picture 4"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6754475"/>
          <a:ext cx="6762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38100</xdr:rowOff>
    </xdr:from>
    <xdr:to>
      <xdr:col>8</xdr:col>
      <xdr:colOff>123825</xdr:colOff>
      <xdr:row>32</xdr:row>
      <xdr:rowOff>9525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81200"/>
          <a:ext cx="4572000"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12</xdr:row>
      <xdr:rowOff>47625</xdr:rowOff>
    </xdr:from>
    <xdr:to>
      <xdr:col>15</xdr:col>
      <xdr:colOff>419100</xdr:colOff>
      <xdr:row>32</xdr:row>
      <xdr:rowOff>28575</xdr:rowOff>
    </xdr:to>
    <xdr:pic>
      <xdr:nvPicPr>
        <xdr:cNvPr id="205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0" y="1990725"/>
          <a:ext cx="4591050"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25</xdr:row>
      <xdr:rowOff>95250</xdr:rowOff>
    </xdr:from>
    <xdr:to>
      <xdr:col>10</xdr:col>
      <xdr:colOff>2752725</xdr:colOff>
      <xdr:row>39</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0650" y="4752975"/>
          <a:ext cx="3057525"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1</xdr:row>
      <xdr:rowOff>9525</xdr:rowOff>
    </xdr:from>
    <xdr:to>
      <xdr:col>11</xdr:col>
      <xdr:colOff>742950</xdr:colOff>
      <xdr:row>2</xdr:row>
      <xdr:rowOff>266700</xdr:rowOff>
    </xdr:to>
    <xdr:pic>
      <xdr:nvPicPr>
        <xdr:cNvPr id="3074"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4875" y="1809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72</xdr:row>
      <xdr:rowOff>47625</xdr:rowOff>
    </xdr:from>
    <xdr:to>
      <xdr:col>1</xdr:col>
      <xdr:colOff>733425</xdr:colOff>
      <xdr:row>75</xdr:row>
      <xdr:rowOff>28575</xdr:rowOff>
    </xdr:to>
    <xdr:pic>
      <xdr:nvPicPr>
        <xdr:cNvPr id="3075" name="Picture 3"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171735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ydronix.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ydronix.com/" TargetMode="External"/><Relationship Id="rId1" Type="http://schemas.openxmlformats.org/officeDocument/2006/relationships/hyperlink" Target="http://www.hydronix.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ydronix.com/" TargetMode="External"/><Relationship Id="rId1" Type="http://schemas.openxmlformats.org/officeDocument/2006/relationships/hyperlink" Target="http://www.hydronix.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81"/>
  <sheetViews>
    <sheetView showGridLines="0" tabSelected="1" zoomScaleNormal="100" workbookViewId="0">
      <selection activeCell="C13" sqref="C13"/>
    </sheetView>
  </sheetViews>
  <sheetFormatPr defaultColWidth="11.5703125" defaultRowHeight="12.75" x14ac:dyDescent="0.2"/>
  <cols>
    <col min="1" max="1" width="1.7109375" style="46" customWidth="1"/>
    <col min="2" max="2" width="17.4257812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47.42578125" style="48" customWidth="1"/>
    <col min="9" max="9" width="2.85546875" style="46" customWidth="1"/>
    <col min="10" max="10" width="6.42578125" style="48" customWidth="1"/>
    <col min="11" max="11" width="48" style="46" customWidth="1"/>
    <col min="12" max="12" width="12.140625" style="46" customWidth="1"/>
    <col min="13" max="16384" width="11.5703125" style="46"/>
  </cols>
  <sheetData>
    <row r="1" spans="1:12" ht="13.5" customHeight="1" thickBot="1" x14ac:dyDescent="0.25">
      <c r="A1" s="171"/>
      <c r="B1" s="173"/>
      <c r="C1" s="173"/>
      <c r="D1" s="173"/>
      <c r="E1" s="173"/>
      <c r="F1" s="217"/>
      <c r="G1" s="217"/>
      <c r="H1" s="217"/>
      <c r="I1" s="173"/>
      <c r="J1" s="217"/>
      <c r="K1" s="173"/>
      <c r="L1" s="174"/>
    </row>
    <row r="2" spans="1:12" ht="16.5" thickBot="1" x14ac:dyDescent="0.3">
      <c r="A2" s="133"/>
      <c r="B2" s="49" t="s">
        <v>3</v>
      </c>
      <c r="C2" s="50"/>
      <c r="D2" s="171"/>
      <c r="E2" s="51" t="s">
        <v>7</v>
      </c>
      <c r="F2" s="52"/>
      <c r="G2" s="52"/>
      <c r="H2" s="53"/>
      <c r="I2" s="171"/>
      <c r="J2" s="138">
        <v>1</v>
      </c>
      <c r="K2" s="139" t="s">
        <v>20</v>
      </c>
      <c r="L2" s="176"/>
    </row>
    <row r="3" spans="1:12" s="54" customFormat="1" ht="26.25" thickBot="1" x14ac:dyDescent="0.25">
      <c r="A3" s="135"/>
      <c r="B3" s="235" t="s">
        <v>25</v>
      </c>
      <c r="C3" s="236">
        <f>Workings!C3</f>
        <v>2300</v>
      </c>
      <c r="D3" s="218"/>
      <c r="E3" s="237" t="s">
        <v>25</v>
      </c>
      <c r="F3" s="238">
        <f>Workings!F3</f>
        <v>2212.3622601700717</v>
      </c>
      <c r="G3" s="239" t="s">
        <v>35</v>
      </c>
      <c r="H3" s="240" t="s">
        <v>8</v>
      </c>
      <c r="I3" s="218"/>
      <c r="J3" s="140"/>
      <c r="K3" s="141" t="s">
        <v>26</v>
      </c>
      <c r="L3" s="219"/>
    </row>
    <row r="4" spans="1:12" ht="13.5" thickBot="1" x14ac:dyDescent="0.25">
      <c r="A4" s="133"/>
      <c r="B4" s="38"/>
      <c r="C4" s="131"/>
      <c r="D4" s="171"/>
      <c r="E4" s="208"/>
      <c r="F4" s="209"/>
      <c r="G4" s="209"/>
      <c r="H4" s="210"/>
      <c r="I4" s="171"/>
      <c r="J4" s="142"/>
      <c r="K4" s="123"/>
      <c r="L4" s="176"/>
    </row>
    <row r="5" spans="1:12" ht="13.5" thickBot="1" x14ac:dyDescent="0.25">
      <c r="A5" s="133"/>
      <c r="B5" s="59" t="s">
        <v>0</v>
      </c>
      <c r="C5" s="6">
        <v>800</v>
      </c>
      <c r="D5" s="171"/>
      <c r="E5" s="61" t="s">
        <v>0</v>
      </c>
      <c r="F5" s="3">
        <f>Workings!$F5</f>
        <v>751.17370892018778</v>
      </c>
      <c r="G5" s="241">
        <v>6.5000000000000002E-2</v>
      </c>
      <c r="H5" s="12">
        <f>Workings!$H5</f>
        <v>48.826291079812222</v>
      </c>
      <c r="I5" s="171"/>
      <c r="J5" s="143">
        <v>2</v>
      </c>
      <c r="K5" s="144" t="s">
        <v>21</v>
      </c>
      <c r="L5" s="176"/>
    </row>
    <row r="6" spans="1:12" ht="13.5" thickBot="1" x14ac:dyDescent="0.25">
      <c r="A6" s="133"/>
      <c r="B6" s="38" t="s">
        <v>1</v>
      </c>
      <c r="C6" s="130">
        <v>500</v>
      </c>
      <c r="D6" s="171"/>
      <c r="E6" s="58" t="s">
        <v>1</v>
      </c>
      <c r="F6" s="63">
        <f>Workings!$F6</f>
        <v>473.93364928909955</v>
      </c>
      <c r="G6" s="241">
        <v>5.5E-2</v>
      </c>
      <c r="H6" s="64">
        <f>Workings!$H6</f>
        <v>26.066350710900451</v>
      </c>
      <c r="I6" s="171"/>
      <c r="J6" s="142"/>
      <c r="K6" s="145" t="s">
        <v>62</v>
      </c>
      <c r="L6" s="176"/>
    </row>
    <row r="7" spans="1:12" ht="13.5" thickBot="1" x14ac:dyDescent="0.25">
      <c r="A7" s="133"/>
      <c r="B7" s="38" t="s">
        <v>4</v>
      </c>
      <c r="C7" s="130">
        <v>650</v>
      </c>
      <c r="D7" s="171"/>
      <c r="E7" s="58" t="s">
        <v>4</v>
      </c>
      <c r="F7" s="63">
        <f>Workings!$F7</f>
        <v>637.25490196078431</v>
      </c>
      <c r="G7" s="241">
        <v>0.02</v>
      </c>
      <c r="H7" s="64">
        <f>Workings!$H7</f>
        <v>12.745098039215691</v>
      </c>
      <c r="I7" s="171"/>
      <c r="J7" s="142"/>
      <c r="K7" s="123"/>
      <c r="L7" s="176"/>
    </row>
    <row r="8" spans="1:12" ht="13.5" thickBot="1" x14ac:dyDescent="0.25">
      <c r="A8" s="133"/>
      <c r="B8" s="65" t="s">
        <v>5</v>
      </c>
      <c r="C8" s="6">
        <v>350</v>
      </c>
      <c r="D8" s="171"/>
      <c r="E8" s="66" t="s">
        <v>5</v>
      </c>
      <c r="F8" s="67">
        <f>Workings!$F8</f>
        <v>350</v>
      </c>
      <c r="G8" s="126">
        <v>0</v>
      </c>
      <c r="H8" s="69">
        <f>Workings!$H8</f>
        <v>0</v>
      </c>
      <c r="I8" s="171"/>
      <c r="J8" s="146">
        <v>3</v>
      </c>
      <c r="K8" s="144" t="s">
        <v>22</v>
      </c>
      <c r="L8" s="176"/>
    </row>
    <row r="9" spans="1:12" ht="13.5" thickBot="1" x14ac:dyDescent="0.25">
      <c r="A9" s="133"/>
      <c r="B9" s="70" t="s">
        <v>6</v>
      </c>
      <c r="C9" s="7">
        <v>135</v>
      </c>
      <c r="D9" s="171"/>
      <c r="E9" s="71" t="s">
        <v>6</v>
      </c>
      <c r="F9" s="4">
        <f>Workings!F9</f>
        <v>47.362260170071636</v>
      </c>
      <c r="G9" s="4"/>
      <c r="H9" s="69">
        <f>Workings!$H9</f>
        <v>87.637739829928364</v>
      </c>
      <c r="I9" s="171"/>
      <c r="J9" s="142"/>
      <c r="K9" s="147" t="s">
        <v>28</v>
      </c>
      <c r="L9" s="176"/>
    </row>
    <row r="10" spans="1:12" ht="13.5" thickBot="1" x14ac:dyDescent="0.25">
      <c r="A10" s="133"/>
      <c r="B10" s="38"/>
      <c r="C10" s="73"/>
      <c r="D10" s="171"/>
      <c r="E10" s="214"/>
      <c r="F10" s="215"/>
      <c r="G10" s="209"/>
      <c r="H10" s="216"/>
      <c r="I10" s="171"/>
      <c r="J10" s="142"/>
      <c r="K10" s="123"/>
      <c r="L10" s="176"/>
    </row>
    <row r="11" spans="1:12" s="82" customFormat="1" ht="13.15" customHeight="1" thickBot="1" x14ac:dyDescent="0.25">
      <c r="A11" s="136"/>
      <c r="B11" s="127" t="s">
        <v>19</v>
      </c>
      <c r="C11" s="124">
        <f>Workings!C11</f>
        <v>0.38571428571428573</v>
      </c>
      <c r="D11" s="213"/>
      <c r="E11" s="233" t="s">
        <v>19</v>
      </c>
      <c r="F11" s="234">
        <f>Workings!F11</f>
        <v>0.38571428571428573</v>
      </c>
      <c r="G11" s="260" t="str">
        <f>Workings!G11</f>
        <v>W/C ratio will  only remain the the same (0.39) if only 47Ltrs of water are added</v>
      </c>
      <c r="H11" s="261"/>
      <c r="I11" s="213"/>
      <c r="J11" s="211">
        <v>4</v>
      </c>
      <c r="K11" s="212" t="s">
        <v>23</v>
      </c>
      <c r="L11" s="220"/>
    </row>
    <row r="12" spans="1:12" ht="11.45" customHeight="1" thickBot="1" x14ac:dyDescent="0.25">
      <c r="A12" s="133"/>
      <c r="B12" s="175"/>
      <c r="C12" s="171"/>
      <c r="D12" s="171"/>
      <c r="E12" s="171"/>
      <c r="F12" s="221"/>
      <c r="G12" s="221"/>
      <c r="H12" s="221"/>
      <c r="I12" s="171"/>
      <c r="J12" s="142"/>
      <c r="K12" s="147" t="s">
        <v>65</v>
      </c>
      <c r="L12" s="176"/>
    </row>
    <row r="13" spans="1:12" ht="13.5" thickBot="1" x14ac:dyDescent="0.25">
      <c r="A13" s="133"/>
      <c r="B13" s="75" t="s">
        <v>32</v>
      </c>
      <c r="C13" s="242">
        <v>120</v>
      </c>
      <c r="D13" s="171"/>
      <c r="E13" s="75" t="s">
        <v>33</v>
      </c>
      <c r="F13" s="230" t="s">
        <v>67</v>
      </c>
      <c r="G13" s="221"/>
      <c r="H13" s="221"/>
      <c r="I13" s="171"/>
      <c r="J13" s="142"/>
      <c r="K13" s="148"/>
      <c r="L13" s="176"/>
    </row>
    <row r="14" spans="1:12" ht="13.5" thickBot="1" x14ac:dyDescent="0.25">
      <c r="A14" s="133"/>
      <c r="B14" s="77" t="s">
        <v>13</v>
      </c>
      <c r="C14" s="243">
        <v>80</v>
      </c>
      <c r="D14" s="171"/>
      <c r="E14" s="171"/>
      <c r="F14" s="221"/>
      <c r="G14" s="221"/>
      <c r="H14" s="221"/>
      <c r="I14" s="171"/>
      <c r="J14" s="231">
        <v>5</v>
      </c>
      <c r="K14" s="144" t="s">
        <v>64</v>
      </c>
      <c r="L14" s="176"/>
    </row>
    <row r="15" spans="1:12" ht="9" customHeight="1" thickBot="1" x14ac:dyDescent="0.25">
      <c r="A15" s="133"/>
      <c r="B15" s="175"/>
      <c r="C15" s="171"/>
      <c r="D15" s="171"/>
      <c r="E15" s="171"/>
      <c r="F15" s="221"/>
      <c r="G15" s="221"/>
      <c r="H15" s="221"/>
      <c r="I15" s="171"/>
      <c r="J15" s="142"/>
      <c r="K15" s="123"/>
      <c r="L15" s="176"/>
    </row>
    <row r="16" spans="1:12" ht="15.75" customHeight="1" x14ac:dyDescent="0.2">
      <c r="A16" s="133"/>
      <c r="B16" s="96" t="s">
        <v>61</v>
      </c>
      <c r="C16" s="97"/>
      <c r="D16" s="97"/>
      <c r="E16" s="97"/>
      <c r="F16" s="98"/>
      <c r="G16" s="99"/>
      <c r="H16" s="100"/>
      <c r="I16" s="171"/>
      <c r="J16" s="142"/>
      <c r="K16" s="123"/>
      <c r="L16" s="176"/>
    </row>
    <row r="17" spans="1:12" ht="15.75" customHeight="1" x14ac:dyDescent="0.2">
      <c r="A17" s="133"/>
      <c r="B17" s="101" t="s">
        <v>36</v>
      </c>
      <c r="C17" s="8">
        <v>15</v>
      </c>
      <c r="D17" s="257" t="str">
        <f>"=  "&amp; (60/C17)*C18</f>
        <v>=  8</v>
      </c>
      <c r="E17" s="129" t="s">
        <v>63</v>
      </c>
      <c r="F17" s="104"/>
      <c r="G17" s="105"/>
      <c r="H17" s="106"/>
      <c r="I17" s="171"/>
      <c r="J17" s="142"/>
      <c r="K17" s="123"/>
      <c r="L17" s="176"/>
    </row>
    <row r="18" spans="1:12" ht="15.75" customHeight="1" thickBot="1" x14ac:dyDescent="0.25">
      <c r="A18" s="133"/>
      <c r="B18" s="107" t="s">
        <v>37</v>
      </c>
      <c r="C18" s="9">
        <v>2</v>
      </c>
      <c r="D18" s="108"/>
      <c r="E18" s="108"/>
      <c r="F18" s="109"/>
      <c r="G18" s="109"/>
      <c r="H18" s="110"/>
      <c r="I18" s="171"/>
      <c r="J18" s="142"/>
      <c r="K18" s="123"/>
      <c r="L18" s="176"/>
    </row>
    <row r="19" spans="1:12" ht="13.15" customHeight="1" thickBot="1" x14ac:dyDescent="0.25">
      <c r="A19" s="133"/>
      <c r="B19" s="175"/>
      <c r="C19" s="171"/>
      <c r="D19" s="171"/>
      <c r="E19" s="171"/>
      <c r="F19" s="221"/>
      <c r="G19" s="221"/>
      <c r="H19" s="221"/>
      <c r="I19" s="171"/>
      <c r="J19" s="149">
        <v>6</v>
      </c>
      <c r="K19" s="144" t="s">
        <v>30</v>
      </c>
      <c r="L19" s="176"/>
    </row>
    <row r="20" spans="1:12" ht="14.25" customHeight="1" x14ac:dyDescent="0.2">
      <c r="A20" s="133"/>
      <c r="B20" s="14" t="s">
        <v>53</v>
      </c>
      <c r="C20" s="15"/>
      <c r="D20" s="16"/>
      <c r="E20" s="16"/>
      <c r="F20" s="17"/>
      <c r="G20" s="17"/>
      <c r="H20" s="18"/>
      <c r="I20" s="171"/>
      <c r="J20" s="142"/>
      <c r="K20" s="123"/>
      <c r="L20" s="176"/>
    </row>
    <row r="21" spans="1:12" ht="20.25" customHeight="1" x14ac:dyDescent="0.2">
      <c r="A21" s="133"/>
      <c r="B21" s="19" t="str">
        <f>Workings!B21</f>
        <v>According to the recipe entered (in green), 135 litres of total water will give a total moisture of 5.9%, a water/cement (w/c) ratio of 0.39.</v>
      </c>
      <c r="C21" s="20"/>
      <c r="D21" s="20"/>
      <c r="E21" s="20"/>
      <c r="F21" s="21"/>
      <c r="G21" s="22"/>
      <c r="H21" s="23"/>
      <c r="I21" s="171"/>
      <c r="J21" s="150"/>
      <c r="K21" s="151"/>
      <c r="L21" s="176"/>
    </row>
    <row r="22" spans="1:12" x14ac:dyDescent="0.2">
      <c r="A22" s="133"/>
      <c r="B22" s="19" t="str">
        <f>Workings!B22</f>
        <v>If 135 litres are added to the current batch (shown in red) the total moisture will be 10.06% and the w/c ratio will be 0.64.</v>
      </c>
      <c r="C22" s="20"/>
      <c r="D22" s="20"/>
      <c r="E22" s="20"/>
      <c r="F22" s="21"/>
      <c r="G22" s="22"/>
      <c r="H22" s="23"/>
      <c r="I22" s="171"/>
      <c r="J22" s="122"/>
      <c r="K22" s="147"/>
      <c r="L22" s="176"/>
    </row>
    <row r="23" spans="1:12" ht="12.75" customHeight="1" x14ac:dyDescent="0.2">
      <c r="A23" s="133"/>
      <c r="B23" s="19"/>
      <c r="C23" s="20"/>
      <c r="D23" s="20"/>
      <c r="E23" s="20"/>
      <c r="F23" s="21"/>
      <c r="G23" s="22"/>
      <c r="H23" s="23"/>
      <c r="I23" s="171"/>
      <c r="J23" s="150"/>
      <c r="K23" s="152"/>
      <c r="L23" s="176"/>
    </row>
    <row r="24" spans="1:12" ht="12" customHeight="1" x14ac:dyDescent="0.2">
      <c r="A24" s="133"/>
      <c r="B24" s="19" t="s">
        <v>42</v>
      </c>
      <c r="C24" s="20"/>
      <c r="D24" s="20"/>
      <c r="E24" s="20"/>
      <c r="F24" s="21"/>
      <c r="G24" s="22"/>
      <c r="H24" s="23"/>
      <c r="I24" s="171"/>
      <c r="J24" s="153" t="s">
        <v>24</v>
      </c>
      <c r="K24" s="144" t="s">
        <v>29</v>
      </c>
      <c r="L24" s="176"/>
    </row>
    <row r="25" spans="1:12" ht="11.25" customHeight="1" x14ac:dyDescent="0.2">
      <c r="A25" s="133"/>
      <c r="B25" s="268"/>
      <c r="C25" s="269"/>
      <c r="D25" s="269"/>
      <c r="E25" s="269"/>
      <c r="F25" s="269"/>
      <c r="G25" s="269"/>
      <c r="H25" s="270"/>
      <c r="I25" s="171"/>
      <c r="J25" s="150"/>
      <c r="K25" s="152"/>
      <c r="L25" s="176"/>
    </row>
    <row r="26" spans="1:12" ht="14.25" customHeight="1" x14ac:dyDescent="0.2">
      <c r="A26" s="133"/>
      <c r="B26" s="274" t="str">
        <f>Workings!B26</f>
        <v>In order to maintain the correct w/c ratio only 47 litres of water should be added, not the orginal 135 litres.</v>
      </c>
      <c r="C26" s="275"/>
      <c r="D26" s="275"/>
      <c r="E26" s="275"/>
      <c r="F26" s="275"/>
      <c r="G26" s="275"/>
      <c r="H26" s="276"/>
      <c r="I26" s="171"/>
      <c r="J26" s="142"/>
      <c r="K26" s="123"/>
      <c r="L26" s="176"/>
    </row>
    <row r="27" spans="1:12" ht="15" customHeight="1" x14ac:dyDescent="0.2">
      <c r="A27" s="133"/>
      <c r="B27" s="24"/>
      <c r="C27" s="25"/>
      <c r="D27" s="25"/>
      <c r="E27" s="25"/>
      <c r="F27" s="25"/>
      <c r="G27" s="25"/>
      <c r="H27" s="26"/>
      <c r="I27" s="171"/>
      <c r="J27" s="142"/>
      <c r="K27" s="123"/>
      <c r="L27" s="176"/>
    </row>
    <row r="28" spans="1:12" ht="30.75" customHeight="1" x14ac:dyDescent="0.2">
      <c r="A28" s="133"/>
      <c r="B28" s="265" t="str">
        <f>Workings!B28</f>
        <v>If the water is reduced to maintain quality this is an inefficient use of cement (underyielding), 350kg of cement are used to make only 2212kg of concrete instead of your intended 2300kg.</v>
      </c>
      <c r="C28" s="266"/>
      <c r="D28" s="266"/>
      <c r="E28" s="266"/>
      <c r="F28" s="266"/>
      <c r="G28" s="266"/>
      <c r="H28" s="267"/>
      <c r="I28" s="171"/>
      <c r="J28" s="142"/>
      <c r="K28" s="123"/>
      <c r="L28" s="176"/>
    </row>
    <row r="29" spans="1:12" ht="18" customHeight="1" x14ac:dyDescent="0.2">
      <c r="A29" s="133"/>
      <c r="B29" s="24"/>
      <c r="C29" s="25"/>
      <c r="D29" s="25"/>
      <c r="E29" s="25"/>
      <c r="F29" s="25"/>
      <c r="G29" s="25"/>
      <c r="H29" s="26"/>
      <c r="I29" s="171"/>
      <c r="J29" s="142"/>
      <c r="K29" s="123"/>
      <c r="L29" s="176"/>
    </row>
    <row r="30" spans="1:12" ht="13.5" customHeight="1" x14ac:dyDescent="0.2">
      <c r="A30" s="133"/>
      <c r="B30" s="271" t="s">
        <v>79</v>
      </c>
      <c r="C30" s="272"/>
      <c r="D30" s="272"/>
      <c r="E30" s="272"/>
      <c r="F30" s="272"/>
      <c r="G30" s="272"/>
      <c r="H30" s="273"/>
      <c r="I30" s="171"/>
      <c r="J30" s="142"/>
      <c r="K30" s="123"/>
      <c r="L30" s="176"/>
    </row>
    <row r="31" spans="1:12" ht="19.5" customHeight="1" x14ac:dyDescent="0.2">
      <c r="A31" s="133"/>
      <c r="B31" s="24"/>
      <c r="C31" s="25"/>
      <c r="D31" s="25"/>
      <c r="E31" s="25"/>
      <c r="F31" s="25"/>
      <c r="G31" s="25"/>
      <c r="H31" s="26"/>
      <c r="I31" s="171"/>
      <c r="J31" s="142"/>
      <c r="K31" s="123"/>
      <c r="L31" s="176"/>
    </row>
    <row r="32" spans="1:12" ht="13.5" customHeight="1" x14ac:dyDescent="0.2">
      <c r="A32" s="133"/>
      <c r="B32" s="27" t="s">
        <v>73</v>
      </c>
      <c r="C32" s="28"/>
      <c r="D32" s="29"/>
      <c r="E32" s="29"/>
      <c r="F32" s="30">
        <f>Workings!$F32</f>
        <v>16</v>
      </c>
      <c r="G32" s="232" t="s">
        <v>34</v>
      </c>
      <c r="H32" s="26"/>
      <c r="I32" s="171"/>
      <c r="J32" s="142"/>
      <c r="K32" s="123"/>
      <c r="L32" s="176"/>
    </row>
    <row r="33" spans="1:12" ht="13.5" customHeight="1" x14ac:dyDescent="0.2">
      <c r="A33" s="133"/>
      <c r="B33" s="265" t="s">
        <v>74</v>
      </c>
      <c r="C33" s="266"/>
      <c r="D33" s="266"/>
      <c r="E33" s="266"/>
      <c r="F33" s="259">
        <f>Workings!$F33</f>
        <v>377.51641772892265</v>
      </c>
      <c r="G33" s="25" t="s">
        <v>57</v>
      </c>
      <c r="H33" s="26"/>
      <c r="I33" s="171"/>
      <c r="J33" s="142"/>
      <c r="K33" s="123"/>
      <c r="L33" s="176"/>
    </row>
    <row r="34" spans="1:12" ht="13.5" customHeight="1" x14ac:dyDescent="0.2">
      <c r="A34" s="133"/>
      <c r="B34" s="24"/>
      <c r="C34" s="25"/>
      <c r="D34" s="31"/>
      <c r="E34" s="29"/>
      <c r="F34" s="30"/>
      <c r="G34" s="25"/>
      <c r="H34" s="26"/>
      <c r="I34" s="171"/>
      <c r="J34" s="142"/>
      <c r="K34" s="123"/>
      <c r="L34" s="176"/>
    </row>
    <row r="35" spans="1:12" s="82" customFormat="1" ht="18" customHeight="1" x14ac:dyDescent="0.2">
      <c r="A35" s="136"/>
      <c r="B35" s="265" t="s">
        <v>75</v>
      </c>
      <c r="C35" s="266"/>
      <c r="D35" s="266"/>
      <c r="E35" s="32" t="str">
        <f>Workings!E35</f>
        <v>£</v>
      </c>
      <c r="F35" s="259">
        <f>Workings!$F35</f>
        <v>30201.31341831381</v>
      </c>
      <c r="G35" s="33"/>
      <c r="H35" s="34"/>
      <c r="I35" s="213"/>
      <c r="J35" s="154"/>
      <c r="K35" s="155"/>
      <c r="L35" s="220"/>
    </row>
    <row r="36" spans="1:12" ht="14.25" customHeight="1" x14ac:dyDescent="0.2">
      <c r="A36" s="133"/>
      <c r="B36" s="265" t="s">
        <v>76</v>
      </c>
      <c r="C36" s="266"/>
      <c r="D36" s="266"/>
      <c r="E36" s="266"/>
      <c r="F36" s="258">
        <f>Workings!$F36</f>
        <v>4.4942430682014603E-2</v>
      </c>
      <c r="G36" s="266"/>
      <c r="H36" s="267"/>
      <c r="I36" s="171"/>
      <c r="J36" s="142"/>
      <c r="K36" s="123"/>
      <c r="L36" s="176"/>
    </row>
    <row r="37" spans="1:12" ht="14.25" customHeight="1" x14ac:dyDescent="0.2">
      <c r="A37" s="133"/>
      <c r="B37" s="265" t="s">
        <v>77</v>
      </c>
      <c r="C37" s="266"/>
      <c r="D37" s="266"/>
      <c r="E37" s="266"/>
      <c r="F37" s="258">
        <f>Workings!$F37</f>
        <v>3.8103365143447115E-2</v>
      </c>
      <c r="G37" s="25"/>
      <c r="H37" s="26"/>
      <c r="I37" s="171"/>
      <c r="J37" s="142"/>
      <c r="K37" s="123"/>
      <c r="L37" s="176"/>
    </row>
    <row r="38" spans="1:12" ht="14.25" customHeight="1" x14ac:dyDescent="0.2">
      <c r="A38" s="133"/>
      <c r="B38" s="265" t="s">
        <v>78</v>
      </c>
      <c r="C38" s="266"/>
      <c r="D38" s="266"/>
      <c r="E38" s="266"/>
      <c r="F38" s="30">
        <f>Workings!$F38</f>
        <v>88</v>
      </c>
      <c r="G38" s="266" t="s">
        <v>14</v>
      </c>
      <c r="H38" s="267"/>
      <c r="I38" s="171"/>
      <c r="J38" s="142"/>
      <c r="K38" s="123"/>
      <c r="L38" s="176"/>
    </row>
    <row r="39" spans="1:12" ht="14.25" customHeight="1" x14ac:dyDescent="0.2">
      <c r="A39" s="133"/>
      <c r="B39" s="265"/>
      <c r="C39" s="266"/>
      <c r="D39" s="266"/>
      <c r="E39" s="266"/>
      <c r="F39" s="30"/>
      <c r="G39" s="25"/>
      <c r="H39" s="26"/>
      <c r="I39" s="171"/>
      <c r="J39" s="142"/>
      <c r="K39" s="123"/>
      <c r="L39" s="176"/>
    </row>
    <row r="40" spans="1:12" x14ac:dyDescent="0.2">
      <c r="A40" s="133"/>
      <c r="B40" s="295" t="s">
        <v>59</v>
      </c>
      <c r="C40" s="296"/>
      <c r="D40" s="296"/>
      <c r="E40" s="296"/>
      <c r="F40" s="296"/>
      <c r="G40" s="296"/>
      <c r="H40" s="297"/>
      <c r="I40" s="171"/>
      <c r="J40" s="142"/>
      <c r="K40" s="123"/>
      <c r="L40" s="176"/>
    </row>
    <row r="41" spans="1:12" ht="29.25" customHeight="1" x14ac:dyDescent="0.2">
      <c r="A41" s="133"/>
      <c r="B41" s="265" t="str">
        <f>Workings!B41</f>
        <v>If you were to use the Hydro-Control mixer system, the w/c ratio would be automatically corrected and would remain at 0.39 but you would not be maximising the use of your cement resulting in 'underyielding'.</v>
      </c>
      <c r="C41" s="266"/>
      <c r="D41" s="266"/>
      <c r="E41" s="266"/>
      <c r="F41" s="266"/>
      <c r="G41" s="266"/>
      <c r="H41" s="267"/>
      <c r="I41" s="171"/>
      <c r="J41" s="150"/>
      <c r="K41" s="123"/>
      <c r="L41" s="176"/>
    </row>
    <row r="42" spans="1:12" ht="42" customHeight="1" x14ac:dyDescent="0.2">
      <c r="A42" s="133"/>
      <c r="B42" s="262" t="s">
        <v>80</v>
      </c>
      <c r="C42" s="263"/>
      <c r="D42" s="263"/>
      <c r="E42" s="263"/>
      <c r="F42" s="263"/>
      <c r="G42" s="263"/>
      <c r="H42" s="264"/>
      <c r="I42" s="171"/>
      <c r="J42" s="150"/>
      <c r="K42" s="123"/>
      <c r="L42" s="176"/>
    </row>
    <row r="43" spans="1:12" ht="9" customHeight="1" x14ac:dyDescent="0.2">
      <c r="A43" s="133"/>
      <c r="B43" s="35"/>
      <c r="C43" s="36"/>
      <c r="D43" s="36"/>
      <c r="E43" s="36"/>
      <c r="F43" s="36"/>
      <c r="G43" s="36"/>
      <c r="H43" s="37"/>
      <c r="I43" s="171"/>
      <c r="J43" s="150"/>
      <c r="K43" s="123"/>
      <c r="L43" s="176"/>
    </row>
    <row r="44" spans="1:12" ht="14.25" customHeight="1" x14ac:dyDescent="0.2">
      <c r="A44" s="133"/>
      <c r="B44" s="262" t="s">
        <v>60</v>
      </c>
      <c r="C44" s="263"/>
      <c r="D44" s="263"/>
      <c r="E44" s="263"/>
      <c r="F44" s="263"/>
      <c r="G44" s="263"/>
      <c r="H44" s="264"/>
      <c r="I44" s="171"/>
      <c r="J44" s="150"/>
      <c r="K44" s="144"/>
      <c r="L44" s="176"/>
    </row>
    <row r="45" spans="1:12" ht="11.25" customHeight="1" x14ac:dyDescent="0.2">
      <c r="A45" s="133"/>
      <c r="B45" s="262"/>
      <c r="C45" s="263"/>
      <c r="D45" s="263"/>
      <c r="E45" s="263"/>
      <c r="F45" s="263"/>
      <c r="G45" s="263"/>
      <c r="H45" s="264"/>
      <c r="I45" s="171"/>
      <c r="J45" s="150"/>
      <c r="K45" s="144"/>
      <c r="L45" s="176"/>
    </row>
    <row r="46" spans="1:12" x14ac:dyDescent="0.2">
      <c r="A46" s="133"/>
      <c r="B46" s="271" t="s">
        <v>52</v>
      </c>
      <c r="C46" s="272"/>
      <c r="D46" s="272"/>
      <c r="E46" s="272"/>
      <c r="F46" s="272"/>
      <c r="G46" s="272"/>
      <c r="H46" s="273"/>
      <c r="I46" s="171"/>
      <c r="J46" s="150"/>
      <c r="K46" s="123"/>
      <c r="L46" s="176"/>
    </row>
    <row r="47" spans="1:12" ht="12.75" customHeight="1" x14ac:dyDescent="0.2">
      <c r="A47" s="133"/>
      <c r="B47" s="265" t="s">
        <v>84</v>
      </c>
      <c r="C47" s="266"/>
      <c r="D47" s="266"/>
      <c r="E47" s="266"/>
      <c r="F47" s="266"/>
      <c r="G47" s="266"/>
      <c r="H47" s="267"/>
      <c r="I47" s="171"/>
      <c r="J47" s="142"/>
      <c r="K47" s="123"/>
      <c r="L47" s="176"/>
    </row>
    <row r="48" spans="1:12" ht="12.75" customHeight="1" thickBot="1" x14ac:dyDescent="0.25">
      <c r="A48" s="133"/>
      <c r="B48" s="292"/>
      <c r="C48" s="293"/>
      <c r="D48" s="293"/>
      <c r="E48" s="293"/>
      <c r="F48" s="293"/>
      <c r="G48" s="293"/>
      <c r="H48" s="294"/>
      <c r="I48" s="171"/>
      <c r="J48" s="142"/>
      <c r="K48" s="123"/>
      <c r="L48" s="176"/>
    </row>
    <row r="49" spans="1:12" ht="9.6" customHeight="1" thickBot="1" x14ac:dyDescent="0.25">
      <c r="A49" s="133"/>
      <c r="B49" s="222"/>
      <c r="C49" s="223"/>
      <c r="D49" s="224"/>
      <c r="E49" s="171"/>
      <c r="F49" s="221"/>
      <c r="G49" s="221"/>
      <c r="H49" s="221"/>
      <c r="I49" s="171"/>
      <c r="J49" s="142"/>
      <c r="K49" s="123"/>
      <c r="L49" s="176"/>
    </row>
    <row r="50" spans="1:12" ht="13.5" thickBot="1" x14ac:dyDescent="0.25">
      <c r="A50" s="133"/>
      <c r="B50" s="84" t="s">
        <v>54</v>
      </c>
      <c r="C50" s="85"/>
      <c r="D50" s="86"/>
      <c r="E50" s="86"/>
      <c r="F50" s="87"/>
      <c r="G50" s="87"/>
      <c r="H50" s="88"/>
      <c r="I50" s="171"/>
      <c r="J50" s="142"/>
      <c r="K50" s="123"/>
      <c r="L50" s="176"/>
    </row>
    <row r="51" spans="1:12" x14ac:dyDescent="0.2">
      <c r="A51" s="133"/>
      <c r="B51" s="38" t="str">
        <f>Workings!$B51</f>
        <v>350kg Cement on…………...</v>
      </c>
      <c r="C51" s="89"/>
      <c r="D51" s="39">
        <f>Workings!$D51</f>
        <v>1950</v>
      </c>
      <c r="E51" s="89" t="s">
        <v>11</v>
      </c>
      <c r="F51" s="79"/>
      <c r="G51" s="79" t="s">
        <v>9</v>
      </c>
      <c r="H51" s="90"/>
      <c r="I51" s="171"/>
      <c r="J51" s="142"/>
      <c r="K51" s="123"/>
      <c r="L51" s="176"/>
    </row>
    <row r="52" spans="1:12" x14ac:dyDescent="0.2">
      <c r="A52" s="133"/>
      <c r="B52" s="38" t="str">
        <f>Workings!$B52</f>
        <v>350kg Cement on…………...</v>
      </c>
      <c r="C52" s="89"/>
      <c r="D52" s="39">
        <f>Workings!$D52</f>
        <v>1862.3622601700715</v>
      </c>
      <c r="E52" s="89" t="s">
        <v>11</v>
      </c>
      <c r="F52" s="79"/>
      <c r="G52" s="79" t="s">
        <v>10</v>
      </c>
      <c r="H52" s="90"/>
      <c r="I52" s="171"/>
      <c r="J52" s="142"/>
      <c r="K52" s="123"/>
      <c r="L52" s="176"/>
    </row>
    <row r="53" spans="1:12" x14ac:dyDescent="0.2">
      <c r="A53" s="133"/>
      <c r="B53" s="38" t="str">
        <f>Workings!$B53</f>
        <v>%  of wasted cement……..</v>
      </c>
      <c r="C53" s="89"/>
      <c r="D53" s="39">
        <f>Workings!$D53</f>
        <v>4.4942430682014603E-2</v>
      </c>
      <c r="E53" s="89"/>
      <c r="F53" s="79"/>
      <c r="G53" s="79"/>
      <c r="H53" s="90"/>
      <c r="I53" s="171"/>
      <c r="J53" s="142"/>
      <c r="K53" s="123"/>
      <c r="L53" s="176"/>
    </row>
    <row r="54" spans="1:12" ht="13.5" thickBot="1" x14ac:dyDescent="0.25">
      <c r="A54" s="133"/>
      <c r="B54" s="65" t="str">
        <f>Workings!$B54</f>
        <v>Waste of cement p/batch….</v>
      </c>
      <c r="C54" s="65"/>
      <c r="D54" s="93">
        <f>Workings!$D54</f>
        <v>15.72985073870511</v>
      </c>
      <c r="E54" s="92"/>
      <c r="F54" s="92"/>
      <c r="G54" s="92"/>
      <c r="H54" s="125"/>
      <c r="I54" s="171"/>
      <c r="J54" s="142"/>
      <c r="K54" s="123"/>
      <c r="L54" s="176"/>
    </row>
    <row r="55" spans="1:12" ht="11.25" customHeight="1" thickBot="1" x14ac:dyDescent="0.25">
      <c r="A55" s="133"/>
      <c r="B55" s="175"/>
      <c r="C55" s="171"/>
      <c r="D55" s="171"/>
      <c r="E55" s="171"/>
      <c r="F55" s="221"/>
      <c r="G55" s="221"/>
      <c r="H55" s="221"/>
      <c r="I55" s="171"/>
      <c r="J55" s="142"/>
      <c r="K55" s="123"/>
      <c r="L55" s="176"/>
    </row>
    <row r="56" spans="1:12" x14ac:dyDescent="0.2">
      <c r="A56" s="133"/>
      <c r="B56" s="96" t="s">
        <v>12</v>
      </c>
      <c r="C56" s="111"/>
      <c r="D56" s="111"/>
      <c r="E56" s="111"/>
      <c r="F56" s="43" t="s">
        <v>13</v>
      </c>
      <c r="G56" s="43" t="str">
        <f>Workings!G56</f>
        <v>£</v>
      </c>
      <c r="H56" s="45">
        <f>Workings!H56</f>
        <v>80</v>
      </c>
      <c r="I56" s="171"/>
      <c r="J56" s="142"/>
      <c r="K56" s="123"/>
      <c r="L56" s="176"/>
    </row>
    <row r="57" spans="1:12" x14ac:dyDescent="0.2">
      <c r="A57" s="133"/>
      <c r="B57" s="101" t="s">
        <v>14</v>
      </c>
      <c r="C57" s="40">
        <f>Workings!$C57</f>
        <v>15.72985073870511</v>
      </c>
      <c r="D57" s="103" t="s">
        <v>2</v>
      </c>
      <c r="E57" s="41">
        <f>Workings!$E57</f>
        <v>1.5729850738705111E-2</v>
      </c>
      <c r="F57" s="42" t="str">
        <f>Workings!$F57</f>
        <v>£</v>
      </c>
      <c r="G57" s="44">
        <f>Workings!$G57</f>
        <v>1.2583880590964089</v>
      </c>
      <c r="H57" s="106"/>
      <c r="I57" s="171"/>
      <c r="J57" s="142"/>
      <c r="K57" s="123"/>
      <c r="L57" s="176"/>
    </row>
    <row r="58" spans="1:12" x14ac:dyDescent="0.2">
      <c r="A58" s="133"/>
      <c r="B58" s="101" t="s">
        <v>15</v>
      </c>
      <c r="C58" s="40">
        <f>Workings!$C58</f>
        <v>1887.5820886446131</v>
      </c>
      <c r="D58" s="103" t="s">
        <v>2</v>
      </c>
      <c r="E58" s="41">
        <f>Workings!$E58</f>
        <v>1.8875820886446131</v>
      </c>
      <c r="F58" s="42" t="str">
        <f>Workings!$F58</f>
        <v>£</v>
      </c>
      <c r="G58" s="44">
        <f>Workings!$G58</f>
        <v>151.00656709156905</v>
      </c>
      <c r="H58" s="106"/>
      <c r="I58" s="171"/>
      <c r="J58" s="142"/>
      <c r="K58" s="123"/>
      <c r="L58" s="176"/>
    </row>
    <row r="59" spans="1:12" x14ac:dyDescent="0.2">
      <c r="A59" s="133"/>
      <c r="B59" s="101" t="s">
        <v>16</v>
      </c>
      <c r="C59" s="40">
        <f>Workings!$C59</f>
        <v>9437.9104432230652</v>
      </c>
      <c r="D59" s="103" t="s">
        <v>2</v>
      </c>
      <c r="E59" s="41">
        <f>Workings!$E59</f>
        <v>9.4379104432230658</v>
      </c>
      <c r="F59" s="42" t="str">
        <f>Workings!$F59</f>
        <v>£</v>
      </c>
      <c r="G59" s="44">
        <f>Workings!$G59</f>
        <v>755.03283545784529</v>
      </c>
      <c r="H59" s="106"/>
      <c r="I59" s="171"/>
      <c r="J59" s="142"/>
      <c r="K59" s="123"/>
      <c r="L59" s="176"/>
    </row>
    <row r="60" spans="1:12" x14ac:dyDescent="0.2">
      <c r="A60" s="133"/>
      <c r="B60" s="101" t="s">
        <v>17</v>
      </c>
      <c r="C60" s="40">
        <f>Workings!$C60</f>
        <v>37751.641772892261</v>
      </c>
      <c r="D60" s="103" t="s">
        <v>2</v>
      </c>
      <c r="E60" s="41">
        <f>Workings!$E60</f>
        <v>37.751641772892263</v>
      </c>
      <c r="F60" s="42" t="str">
        <f>Workings!$F60</f>
        <v>£</v>
      </c>
      <c r="G60" s="44">
        <f>Workings!$G60</f>
        <v>3020.1313418313812</v>
      </c>
      <c r="H60" s="106"/>
      <c r="I60" s="171"/>
      <c r="J60" s="142"/>
      <c r="K60" s="123"/>
      <c r="L60" s="176"/>
    </row>
    <row r="61" spans="1:12" ht="13.5" thickBot="1" x14ac:dyDescent="0.25">
      <c r="A61" s="133"/>
      <c r="B61" s="107" t="s">
        <v>18</v>
      </c>
      <c r="C61" s="112">
        <f>Workings!$C61</f>
        <v>377516.41772892262</v>
      </c>
      <c r="D61" s="113" t="s">
        <v>2</v>
      </c>
      <c r="E61" s="114">
        <f>Workings!$E61</f>
        <v>377.51641772892265</v>
      </c>
      <c r="F61" s="115" t="str">
        <f>Workings!$F61</f>
        <v>£</v>
      </c>
      <c r="G61" s="116">
        <f>Workings!$G61</f>
        <v>30201.31341831381</v>
      </c>
      <c r="H61" s="110"/>
      <c r="I61" s="171"/>
      <c r="J61" s="142"/>
      <c r="K61" s="123"/>
      <c r="L61" s="176"/>
    </row>
    <row r="62" spans="1:12" ht="10.15" customHeight="1" x14ac:dyDescent="0.2">
      <c r="A62" s="133"/>
      <c r="B62" s="225"/>
      <c r="C62" s="165"/>
      <c r="D62" s="166"/>
      <c r="E62" s="167"/>
      <c r="F62" s="168"/>
      <c r="G62" s="169"/>
      <c r="H62" s="164"/>
      <c r="I62" s="171"/>
      <c r="J62" s="142"/>
      <c r="K62" s="123"/>
      <c r="L62" s="176"/>
    </row>
    <row r="63" spans="1:12" ht="10.9" customHeight="1" x14ac:dyDescent="0.2">
      <c r="A63" s="133"/>
      <c r="B63" s="226" t="s">
        <v>39</v>
      </c>
      <c r="C63" s="171"/>
      <c r="D63" s="171"/>
      <c r="E63" s="171"/>
      <c r="F63" s="221"/>
      <c r="G63" s="221"/>
      <c r="H63" s="221"/>
      <c r="I63" s="171"/>
      <c r="J63" s="142"/>
      <c r="K63" s="123"/>
      <c r="L63" s="176"/>
    </row>
    <row r="64" spans="1:12" s="117" customFormat="1" ht="25.5" customHeight="1" x14ac:dyDescent="0.2">
      <c r="A64" s="137"/>
      <c r="B64" s="289" t="s">
        <v>47</v>
      </c>
      <c r="C64" s="290"/>
      <c r="D64" s="290"/>
      <c r="E64" s="290"/>
      <c r="F64" s="290"/>
      <c r="G64" s="290"/>
      <c r="H64" s="291"/>
      <c r="I64" s="227"/>
      <c r="J64" s="156"/>
      <c r="K64" s="157"/>
      <c r="L64" s="228"/>
    </row>
    <row r="65" spans="1:12" s="82" customFormat="1" ht="143.25" customHeight="1" x14ac:dyDescent="0.2">
      <c r="A65" s="136"/>
      <c r="B65" s="286" t="s">
        <v>66</v>
      </c>
      <c r="C65" s="287"/>
      <c r="D65" s="287"/>
      <c r="E65" s="287"/>
      <c r="F65" s="287"/>
      <c r="G65" s="287"/>
      <c r="H65" s="288"/>
      <c r="I65" s="213"/>
      <c r="J65" s="154"/>
      <c r="K65" s="155"/>
      <c r="L65" s="220"/>
    </row>
    <row r="66" spans="1:12" s="82" customFormat="1" ht="109.5" customHeight="1" x14ac:dyDescent="0.2">
      <c r="A66" s="136"/>
      <c r="B66" s="283" t="s">
        <v>81</v>
      </c>
      <c r="C66" s="284"/>
      <c r="D66" s="284"/>
      <c r="E66" s="284"/>
      <c r="F66" s="284"/>
      <c r="G66" s="284"/>
      <c r="H66" s="285"/>
      <c r="I66" s="213"/>
      <c r="J66" s="154"/>
      <c r="K66" s="155"/>
      <c r="L66" s="220"/>
    </row>
    <row r="67" spans="1:12" s="117" customFormat="1" ht="25.5" customHeight="1" x14ac:dyDescent="0.2">
      <c r="A67" s="137"/>
      <c r="B67" s="118" t="s">
        <v>41</v>
      </c>
      <c r="C67" s="119"/>
      <c r="D67" s="119"/>
      <c r="E67" s="119"/>
      <c r="F67" s="120"/>
      <c r="G67" s="120"/>
      <c r="H67" s="121"/>
      <c r="I67" s="227"/>
      <c r="J67" s="156"/>
      <c r="K67" s="157"/>
      <c r="L67" s="228"/>
    </row>
    <row r="68" spans="1:12" s="117" customFormat="1" ht="25.5" customHeight="1" x14ac:dyDescent="0.2">
      <c r="A68" s="137"/>
      <c r="B68" s="118" t="s">
        <v>43</v>
      </c>
      <c r="C68" s="119"/>
      <c r="D68" s="119"/>
      <c r="E68" s="119"/>
      <c r="F68" s="120"/>
      <c r="G68" s="120"/>
      <c r="H68" s="121"/>
      <c r="I68" s="227"/>
      <c r="J68" s="156"/>
      <c r="K68" s="157"/>
      <c r="L68" s="228"/>
    </row>
    <row r="69" spans="1:12" s="117" customFormat="1" ht="34.5" customHeight="1" x14ac:dyDescent="0.2">
      <c r="A69" s="137"/>
      <c r="B69" s="280" t="s">
        <v>56</v>
      </c>
      <c r="C69" s="281"/>
      <c r="D69" s="281"/>
      <c r="E69" s="281"/>
      <c r="F69" s="281"/>
      <c r="G69" s="281"/>
      <c r="H69" s="282"/>
      <c r="I69" s="227"/>
      <c r="J69" s="158"/>
      <c r="K69" s="159"/>
      <c r="L69" s="228"/>
    </row>
    <row r="70" spans="1:12" x14ac:dyDescent="0.2">
      <c r="A70" s="133"/>
      <c r="B70" s="175"/>
      <c r="C70" s="171"/>
      <c r="D70" s="171"/>
      <c r="E70" s="171"/>
      <c r="F70" s="221"/>
      <c r="G70" s="221"/>
      <c r="H70" s="221"/>
      <c r="I70" s="171"/>
      <c r="J70" s="221"/>
      <c r="K70" s="171"/>
      <c r="L70" s="176"/>
    </row>
    <row r="71" spans="1:12" x14ac:dyDescent="0.2">
      <c r="A71" s="133"/>
      <c r="B71" s="175"/>
      <c r="C71" s="171"/>
      <c r="D71" s="171"/>
      <c r="E71" s="171"/>
      <c r="F71" s="221"/>
      <c r="G71" s="221"/>
      <c r="H71" s="221"/>
      <c r="I71" s="171"/>
      <c r="J71" s="221"/>
      <c r="K71" s="171"/>
      <c r="L71" s="176"/>
    </row>
    <row r="72" spans="1:12" x14ac:dyDescent="0.2">
      <c r="A72" s="133"/>
      <c r="B72" s="244"/>
      <c r="C72" s="245"/>
      <c r="D72" s="245"/>
      <c r="E72" s="246"/>
      <c r="F72" s="247"/>
      <c r="G72" s="248"/>
      <c r="H72" s="221"/>
      <c r="I72" s="171"/>
      <c r="J72" s="221"/>
      <c r="K72" s="171"/>
      <c r="L72" s="176"/>
    </row>
    <row r="73" spans="1:12" x14ac:dyDescent="0.2">
      <c r="A73" s="133"/>
      <c r="B73" s="122"/>
      <c r="C73" s="249"/>
      <c r="D73" s="249"/>
      <c r="E73" s="184"/>
      <c r="F73" s="183"/>
      <c r="G73" s="250"/>
      <c r="H73" s="221"/>
      <c r="I73" s="171"/>
      <c r="J73" s="221"/>
      <c r="K73" s="171"/>
      <c r="L73" s="176"/>
    </row>
    <row r="74" spans="1:12" x14ac:dyDescent="0.2">
      <c r="A74" s="133"/>
      <c r="B74" s="122"/>
      <c r="C74" s="249"/>
      <c r="D74" s="249"/>
      <c r="E74" s="184"/>
      <c r="F74" s="183"/>
      <c r="G74" s="250"/>
      <c r="H74" s="221"/>
      <c r="I74" s="171"/>
      <c r="J74" s="221"/>
      <c r="K74" s="171"/>
      <c r="L74" s="176"/>
    </row>
    <row r="75" spans="1:12" x14ac:dyDescent="0.2">
      <c r="A75" s="133"/>
      <c r="B75" s="122"/>
      <c r="C75" s="249"/>
      <c r="D75" s="249"/>
      <c r="E75" s="184"/>
      <c r="F75" s="183"/>
      <c r="G75" s="250"/>
      <c r="H75" s="221"/>
      <c r="I75" s="171"/>
      <c r="J75" s="221"/>
      <c r="K75" s="171"/>
      <c r="L75" s="176"/>
    </row>
    <row r="76" spans="1:12" ht="18.75" customHeight="1" x14ac:dyDescent="0.2">
      <c r="A76" s="133"/>
      <c r="B76" s="251" t="str">
        <f>Workings!B76</f>
        <v>Download this and other useful tools at :-</v>
      </c>
      <c r="C76" s="249"/>
      <c r="D76" s="249"/>
      <c r="E76" s="184"/>
      <c r="F76" s="183"/>
      <c r="G76" s="250"/>
      <c r="H76" s="221"/>
      <c r="I76" s="171"/>
      <c r="J76" s="221"/>
      <c r="K76" s="171"/>
      <c r="L76" s="176"/>
    </row>
    <row r="77" spans="1:12" x14ac:dyDescent="0.2">
      <c r="A77" s="133"/>
      <c r="B77" s="277" t="str">
        <f>Workings!B77</f>
        <v>https://www.hydronix.com/</v>
      </c>
      <c r="C77" s="278"/>
      <c r="D77" s="278"/>
      <c r="E77" s="278"/>
      <c r="F77" s="278"/>
      <c r="G77" s="279"/>
      <c r="H77" s="221"/>
      <c r="I77" s="171"/>
      <c r="J77" s="221"/>
      <c r="K77" s="171"/>
      <c r="L77" s="176"/>
    </row>
    <row r="78" spans="1:12" x14ac:dyDescent="0.2">
      <c r="A78" s="133"/>
      <c r="B78" s="252"/>
      <c r="C78" s="253"/>
      <c r="D78" s="253"/>
      <c r="E78" s="254"/>
      <c r="F78" s="255"/>
      <c r="G78" s="256"/>
      <c r="H78" s="221"/>
      <c r="I78" s="171"/>
      <c r="J78" s="221"/>
      <c r="K78" s="171"/>
      <c r="L78" s="176"/>
    </row>
    <row r="79" spans="1:12" x14ac:dyDescent="0.2">
      <c r="A79" s="133"/>
      <c r="B79" s="175"/>
      <c r="C79" s="171"/>
      <c r="D79" s="171"/>
      <c r="E79" s="171"/>
      <c r="F79" s="221"/>
      <c r="G79" s="221"/>
      <c r="H79" s="221"/>
      <c r="I79" s="171"/>
      <c r="J79" s="221"/>
      <c r="K79" s="171"/>
      <c r="L79" s="176"/>
    </row>
    <row r="80" spans="1:12" x14ac:dyDescent="0.2">
      <c r="A80" s="133"/>
      <c r="B80" s="175"/>
      <c r="C80" s="171"/>
      <c r="D80" s="171"/>
      <c r="E80" s="171"/>
      <c r="F80" s="221"/>
      <c r="G80" s="221"/>
      <c r="H80" s="221"/>
      <c r="I80" s="171"/>
      <c r="J80" s="221"/>
      <c r="K80" s="171"/>
      <c r="L80" s="176"/>
    </row>
    <row r="81" spans="1:12" x14ac:dyDescent="0.2">
      <c r="A81" s="133"/>
      <c r="B81" s="177"/>
      <c r="C81" s="178"/>
      <c r="D81" s="178"/>
      <c r="E81" s="178"/>
      <c r="F81" s="229"/>
      <c r="G81" s="229"/>
      <c r="H81" s="229"/>
      <c r="I81" s="178"/>
      <c r="J81" s="229"/>
      <c r="K81" s="178"/>
      <c r="L81" s="179"/>
    </row>
  </sheetData>
  <sheetProtection password="D20D" sheet="1" objects="1" scenarios="1" selectLockedCells="1"/>
  <mergeCells count="26">
    <mergeCell ref="B77:G77"/>
    <mergeCell ref="B39:E39"/>
    <mergeCell ref="B69:H69"/>
    <mergeCell ref="B41:H41"/>
    <mergeCell ref="B66:H66"/>
    <mergeCell ref="B65:H65"/>
    <mergeCell ref="B64:H64"/>
    <mergeCell ref="B46:H46"/>
    <mergeCell ref="B48:H48"/>
    <mergeCell ref="B40:H40"/>
    <mergeCell ref="G11:H11"/>
    <mergeCell ref="B42:H42"/>
    <mergeCell ref="B44:H44"/>
    <mergeCell ref="B47:H47"/>
    <mergeCell ref="B45:H45"/>
    <mergeCell ref="B36:E36"/>
    <mergeCell ref="G36:H36"/>
    <mergeCell ref="G38:H38"/>
    <mergeCell ref="B33:E33"/>
    <mergeCell ref="B25:H25"/>
    <mergeCell ref="B35:D35"/>
    <mergeCell ref="B30:H30"/>
    <mergeCell ref="B26:H26"/>
    <mergeCell ref="B38:E38"/>
    <mergeCell ref="B28:H28"/>
    <mergeCell ref="B37:E37"/>
  </mergeCells>
  <phoneticPr fontId="0" type="noConversion"/>
  <hyperlinks>
    <hyperlink ref="B77:G77" r:id="rId1" display="https://www.hydronix.com/"/>
  </hyperlinks>
  <printOptions horizontalCentered="1" verticalCentered="1"/>
  <pageMargins left="0.19685039370078741" right="0.19685039370078741" top="0.19685039370078741" bottom="0.19685039370078741" header="0.51181102362204722" footer="0.51181102362204722"/>
  <pageSetup paperSize="9" scale="51" orientation="portrait" r:id="rId2"/>
  <headerFooter alignWithMargins="0"/>
  <rowBreaks count="1" manualBreakCount="1">
    <brk id="7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S40"/>
  <sheetViews>
    <sheetView showGridLines="0" workbookViewId="0">
      <selection activeCell="K42" sqref="K42"/>
    </sheetView>
  </sheetViews>
  <sheetFormatPr defaultRowHeight="12.75" x14ac:dyDescent="0.2"/>
  <cols>
    <col min="1" max="1" width="2.140625" style="46" customWidth="1"/>
    <col min="2" max="7" width="9.140625" style="46"/>
    <col min="8" max="8" width="11.85546875" style="46" customWidth="1"/>
    <col min="9" max="11" width="9.140625" style="46"/>
    <col min="12" max="12" width="10.28515625" style="46" customWidth="1"/>
    <col min="13" max="16384" width="9.140625" style="46"/>
  </cols>
  <sheetData>
    <row r="2" spans="2:9" x14ac:dyDescent="0.2">
      <c r="B2" s="46" t="s">
        <v>50</v>
      </c>
    </row>
    <row r="5" spans="2:9" x14ac:dyDescent="0.2">
      <c r="B5" s="47" t="s">
        <v>44</v>
      </c>
    </row>
    <row r="6" spans="2:9" x14ac:dyDescent="0.2">
      <c r="B6" s="46" t="s">
        <v>49</v>
      </c>
    </row>
    <row r="8" spans="2:9" x14ac:dyDescent="0.2">
      <c r="B8" s="47" t="s">
        <v>45</v>
      </c>
    </row>
    <row r="9" spans="2:9" x14ac:dyDescent="0.2">
      <c r="B9" s="46" t="s">
        <v>48</v>
      </c>
    </row>
    <row r="12" spans="2:9" x14ac:dyDescent="0.2">
      <c r="B12" s="47">
        <v>1</v>
      </c>
      <c r="I12" s="47">
        <v>2</v>
      </c>
    </row>
    <row r="36" spans="2:19" x14ac:dyDescent="0.2">
      <c r="B36" s="47" t="s">
        <v>46</v>
      </c>
      <c r="I36" s="298" t="s">
        <v>82</v>
      </c>
      <c r="J36" s="298"/>
      <c r="K36" s="298"/>
    </row>
    <row r="38" spans="2:19" x14ac:dyDescent="0.2">
      <c r="B38" s="47"/>
      <c r="M38" s="299"/>
      <c r="N38" s="299"/>
      <c r="O38" s="299"/>
      <c r="P38" s="299"/>
      <c r="Q38" s="299"/>
      <c r="R38" s="132"/>
      <c r="S38" s="132"/>
    </row>
    <row r="40" spans="2:19" x14ac:dyDescent="0.2">
      <c r="B40" s="47"/>
      <c r="I40" s="299"/>
      <c r="J40" s="299"/>
      <c r="K40" s="299"/>
      <c r="L40" s="299"/>
      <c r="M40" s="299"/>
    </row>
  </sheetData>
  <mergeCells count="3">
    <mergeCell ref="I36:K36"/>
    <mergeCell ref="M38:Q38"/>
    <mergeCell ref="I40:M40"/>
  </mergeCells>
  <phoneticPr fontId="0" type="noConversion"/>
  <hyperlinks>
    <hyperlink ref="I36" r:id="rId1" display="http://www.hydronix.com"/>
    <hyperlink ref="I36:K36" r:id="rId2" display="https://www.hydronix.com/"/>
  </hyperlinks>
  <pageMargins left="0.75" right="0.75" top="1" bottom="1" header="0.5" footer="0.5"/>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81"/>
  <sheetViews>
    <sheetView topLeftCell="B20" workbookViewId="0">
      <selection activeCell="B47" sqref="B47:H47"/>
    </sheetView>
  </sheetViews>
  <sheetFormatPr defaultColWidth="11.5703125" defaultRowHeight="12.75" x14ac:dyDescent="0.2"/>
  <cols>
    <col min="1" max="1" width="1.7109375" style="46" customWidth="1"/>
    <col min="2" max="2" width="17.4257812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46.28515625" style="48" customWidth="1"/>
    <col min="9" max="9" width="2.85546875" style="46" customWidth="1"/>
    <col min="10" max="10" width="6.7109375" style="48" customWidth="1"/>
    <col min="11" max="11" width="44.28515625" style="46" customWidth="1"/>
    <col min="12" max="16384" width="11.5703125" style="46"/>
  </cols>
  <sheetData>
    <row r="1" spans="1:13" ht="13.5" customHeight="1" thickBot="1" x14ac:dyDescent="0.25">
      <c r="A1" s="133"/>
      <c r="B1" s="133"/>
      <c r="C1" s="133"/>
      <c r="D1" s="133"/>
      <c r="E1" s="133"/>
      <c r="F1" s="134"/>
      <c r="G1" s="134"/>
      <c r="H1" s="134"/>
      <c r="I1" s="133"/>
      <c r="J1" s="134"/>
      <c r="K1" s="133"/>
      <c r="L1" s="133"/>
      <c r="M1" s="133"/>
    </row>
    <row r="2" spans="1:13" ht="16.5" thickBot="1" x14ac:dyDescent="0.3">
      <c r="A2" s="133"/>
      <c r="B2" s="194" t="s">
        <v>3</v>
      </c>
      <c r="C2" s="195"/>
      <c r="D2" s="133"/>
      <c r="E2" s="198" t="s">
        <v>7</v>
      </c>
      <c r="F2" s="199"/>
      <c r="G2" s="199"/>
      <c r="H2" s="200"/>
      <c r="I2" s="133"/>
      <c r="J2" s="180">
        <v>1</v>
      </c>
      <c r="K2" s="181" t="s">
        <v>20</v>
      </c>
      <c r="L2" s="133"/>
      <c r="M2" s="133"/>
    </row>
    <row r="3" spans="1:13" s="54" customFormat="1" ht="26.25" thickBot="1" x14ac:dyDescent="0.25">
      <c r="A3" s="135"/>
      <c r="B3" s="196" t="s">
        <v>25</v>
      </c>
      <c r="C3" s="197">
        <f>SUM(C5:C8)</f>
        <v>2300</v>
      </c>
      <c r="D3" s="135"/>
      <c r="E3" s="55" t="s">
        <v>25</v>
      </c>
      <c r="F3" s="1">
        <f>SUM(F5:F8)</f>
        <v>2212.3622601700717</v>
      </c>
      <c r="G3" s="56" t="s">
        <v>35</v>
      </c>
      <c r="H3" s="57" t="s">
        <v>8</v>
      </c>
      <c r="I3" s="135"/>
      <c r="J3" s="182"/>
      <c r="K3" s="182" t="s">
        <v>26</v>
      </c>
      <c r="L3" s="135"/>
      <c r="M3" s="135"/>
    </row>
    <row r="4" spans="1:13" ht="13.5" thickBot="1" x14ac:dyDescent="0.25">
      <c r="A4" s="133"/>
      <c r="B4" s="205"/>
      <c r="C4" s="206"/>
      <c r="D4" s="133"/>
      <c r="E4" s="58"/>
      <c r="F4" s="2"/>
      <c r="G4" s="2"/>
      <c r="H4" s="13"/>
      <c r="I4" s="133"/>
      <c r="J4" s="183"/>
      <c r="K4" s="184"/>
      <c r="L4" s="133"/>
      <c r="M4" s="133"/>
    </row>
    <row r="5" spans="1:13" ht="13.5" thickBot="1" x14ac:dyDescent="0.25">
      <c r="A5" s="133"/>
      <c r="B5" s="59" t="s">
        <v>0</v>
      </c>
      <c r="C5" s="60">
        <f>Main!$C5</f>
        <v>800</v>
      </c>
      <c r="D5" s="133"/>
      <c r="E5" s="61" t="s">
        <v>0</v>
      </c>
      <c r="F5" s="3">
        <f>C5/(1+G5)</f>
        <v>751.17370892018778</v>
      </c>
      <c r="G5" s="62">
        <f>Main!$G5</f>
        <v>6.5000000000000002E-2</v>
      </c>
      <c r="H5" s="12">
        <f>C5-F5</f>
        <v>48.826291079812222</v>
      </c>
      <c r="I5" s="133"/>
      <c r="J5" s="180">
        <v>2</v>
      </c>
      <c r="K5" s="181" t="s">
        <v>21</v>
      </c>
      <c r="L5" s="133"/>
      <c r="M5" s="133"/>
    </row>
    <row r="6" spans="1:13" ht="13.5" thickBot="1" x14ac:dyDescent="0.25">
      <c r="A6" s="133"/>
      <c r="B6" s="38" t="s">
        <v>1</v>
      </c>
      <c r="C6" s="60">
        <f>Main!$C6</f>
        <v>500</v>
      </c>
      <c r="D6" s="133"/>
      <c r="E6" s="58" t="s">
        <v>1</v>
      </c>
      <c r="F6" s="63">
        <f>C6/(1+G6)</f>
        <v>473.93364928909955</v>
      </c>
      <c r="G6" s="62">
        <f>Main!$G6</f>
        <v>5.5E-2</v>
      </c>
      <c r="H6" s="64">
        <f>C6-F6</f>
        <v>26.066350710900451</v>
      </c>
      <c r="I6" s="133"/>
      <c r="J6" s="183"/>
      <c r="K6" s="185" t="s">
        <v>62</v>
      </c>
      <c r="L6" s="133"/>
      <c r="M6" s="133"/>
    </row>
    <row r="7" spans="1:13" ht="13.5" thickBot="1" x14ac:dyDescent="0.25">
      <c r="A7" s="133"/>
      <c r="B7" s="38" t="s">
        <v>4</v>
      </c>
      <c r="C7" s="60">
        <f>Main!$C7</f>
        <v>650</v>
      </c>
      <c r="D7" s="133"/>
      <c r="E7" s="58" t="s">
        <v>4</v>
      </c>
      <c r="F7" s="63">
        <f>C7/(1+G7)</f>
        <v>637.25490196078431</v>
      </c>
      <c r="G7" s="62">
        <f>Main!$G7</f>
        <v>0.02</v>
      </c>
      <c r="H7" s="64">
        <f>C7-F7</f>
        <v>12.745098039215691</v>
      </c>
      <c r="I7" s="133"/>
      <c r="J7" s="183"/>
      <c r="K7" s="184"/>
      <c r="L7" s="133"/>
      <c r="M7" s="133"/>
    </row>
    <row r="8" spans="1:13" ht="13.5" thickBot="1" x14ac:dyDescent="0.25">
      <c r="A8" s="133"/>
      <c r="B8" s="65" t="s">
        <v>5</v>
      </c>
      <c r="C8" s="60">
        <f>Main!$C8</f>
        <v>350</v>
      </c>
      <c r="D8" s="133"/>
      <c r="E8" s="66" t="s">
        <v>5</v>
      </c>
      <c r="F8" s="67">
        <f>C8/(1+G8)</f>
        <v>350</v>
      </c>
      <c r="G8" s="68">
        <f>Main!$G8</f>
        <v>0</v>
      </c>
      <c r="H8" s="69">
        <f>C8-F8</f>
        <v>0</v>
      </c>
      <c r="I8" s="133"/>
      <c r="J8" s="180">
        <v>3</v>
      </c>
      <c r="K8" s="181" t="s">
        <v>22</v>
      </c>
      <c r="L8" s="133"/>
      <c r="M8" s="133"/>
    </row>
    <row r="9" spans="1:13" ht="13.5" thickBot="1" x14ac:dyDescent="0.25">
      <c r="A9" s="133"/>
      <c r="B9" s="70" t="s">
        <v>6</v>
      </c>
      <c r="C9" s="60">
        <f>Main!$C9</f>
        <v>135</v>
      </c>
      <c r="D9" s="133"/>
      <c r="E9" s="71" t="s">
        <v>6</v>
      </c>
      <c r="F9" s="4">
        <f>C9-SUM(H5:H8)</f>
        <v>47.362260170071636</v>
      </c>
      <c r="G9" s="4"/>
      <c r="H9" s="72">
        <f>SUM(H5:H8)</f>
        <v>87.637739829928364</v>
      </c>
      <c r="I9" s="133"/>
      <c r="J9" s="183"/>
      <c r="K9" s="185" t="s">
        <v>28</v>
      </c>
      <c r="L9" s="133"/>
      <c r="M9" s="133"/>
    </row>
    <row r="10" spans="1:13" ht="13.5" thickBot="1" x14ac:dyDescent="0.25">
      <c r="A10" s="133"/>
      <c r="B10" s="38"/>
      <c r="C10" s="73"/>
      <c r="D10" s="133"/>
      <c r="E10" s="201"/>
      <c r="F10" s="202"/>
      <c r="G10" s="203"/>
      <c r="H10" s="204"/>
      <c r="I10" s="133"/>
      <c r="J10" s="183"/>
      <c r="K10" s="184"/>
      <c r="L10" s="133"/>
      <c r="M10" s="133"/>
    </row>
    <row r="11" spans="1:13" ht="13.5" thickBot="1" x14ac:dyDescent="0.25">
      <c r="A11" s="133"/>
      <c r="B11" s="70" t="s">
        <v>19</v>
      </c>
      <c r="C11" s="10">
        <f>C9/C8</f>
        <v>0.38571428571428573</v>
      </c>
      <c r="D11" s="133"/>
      <c r="E11" s="71" t="s">
        <v>19</v>
      </c>
      <c r="F11" s="5">
        <f>(F9+SUM(H5:H8))/F8</f>
        <v>0.38571428571428573</v>
      </c>
      <c r="G11" s="11" t="str">
        <f>"W/C ratio will  only remain the the same (" &amp; ROUND(C11,2) &amp; ") if only " &amp; ROUND(F9,0) &amp; "Ltrs of water are added"</f>
        <v>W/C ratio will  only remain the the same (0.39) if only 47Ltrs of water are added</v>
      </c>
      <c r="H11" s="74"/>
      <c r="I11" s="133"/>
      <c r="J11" s="186">
        <v>4</v>
      </c>
      <c r="K11" s="181" t="s">
        <v>23</v>
      </c>
      <c r="L11" s="133"/>
      <c r="M11" s="133"/>
    </row>
    <row r="12" spans="1:13" ht="13.5" thickBot="1" x14ac:dyDescent="0.25">
      <c r="A12" s="133"/>
      <c r="B12" s="133"/>
      <c r="C12" s="133"/>
      <c r="D12" s="133"/>
      <c r="E12" s="133"/>
      <c r="F12" s="134"/>
      <c r="G12" s="134"/>
      <c r="H12" s="134"/>
      <c r="I12" s="133"/>
      <c r="J12" s="183"/>
      <c r="K12" s="185" t="s">
        <v>27</v>
      </c>
      <c r="L12" s="133"/>
      <c r="M12" s="133"/>
    </row>
    <row r="13" spans="1:13" ht="13.5" thickBot="1" x14ac:dyDescent="0.25">
      <c r="A13" s="133"/>
      <c r="B13" s="75" t="s">
        <v>32</v>
      </c>
      <c r="C13" s="76">
        <f>Main!$C13</f>
        <v>120</v>
      </c>
      <c r="D13" s="133"/>
      <c r="E13" s="75" t="s">
        <v>33</v>
      </c>
      <c r="F13" s="207" t="str">
        <f>Main!F13</f>
        <v>£</v>
      </c>
      <c r="G13" s="134"/>
      <c r="H13" s="134"/>
      <c r="I13" s="133"/>
      <c r="J13" s="183"/>
      <c r="K13" s="187"/>
      <c r="L13" s="133"/>
      <c r="M13" s="133"/>
    </row>
    <row r="14" spans="1:13" ht="13.5" thickBot="1" x14ac:dyDescent="0.25">
      <c r="A14" s="133"/>
      <c r="B14" s="77" t="s">
        <v>13</v>
      </c>
      <c r="C14" s="78">
        <f>Main!$C14</f>
        <v>80</v>
      </c>
      <c r="D14" s="133"/>
      <c r="E14" s="133"/>
      <c r="F14" s="134"/>
      <c r="G14" s="134"/>
      <c r="H14" s="134"/>
      <c r="I14" s="133"/>
      <c r="J14" s="186">
        <v>5</v>
      </c>
      <c r="K14" s="181" t="s">
        <v>38</v>
      </c>
      <c r="L14" s="133"/>
      <c r="M14" s="133"/>
    </row>
    <row r="15" spans="1:13" ht="15.75" customHeight="1" thickBot="1" x14ac:dyDescent="0.25">
      <c r="A15" s="133"/>
      <c r="B15" s="133"/>
      <c r="C15" s="133"/>
      <c r="D15" s="133"/>
      <c r="E15" s="133"/>
      <c r="F15" s="134"/>
      <c r="G15" s="134"/>
      <c r="H15" s="134"/>
      <c r="I15" s="133"/>
      <c r="J15" s="183"/>
      <c r="K15" s="184"/>
      <c r="L15" s="133"/>
      <c r="M15" s="133"/>
    </row>
    <row r="16" spans="1:13" ht="15.75" customHeight="1" x14ac:dyDescent="0.2">
      <c r="A16" s="133"/>
      <c r="B16" s="96" t="s">
        <v>61</v>
      </c>
      <c r="C16" s="97"/>
      <c r="D16" s="97"/>
      <c r="E16" s="97"/>
      <c r="F16" s="98"/>
      <c r="G16" s="99"/>
      <c r="H16" s="100"/>
      <c r="I16" s="133"/>
      <c r="J16" s="183"/>
      <c r="K16" s="184"/>
      <c r="L16" s="133"/>
      <c r="M16" s="133"/>
    </row>
    <row r="17" spans="1:13" ht="15.75" customHeight="1" x14ac:dyDescent="0.2">
      <c r="A17" s="133"/>
      <c r="B17" s="101" t="s">
        <v>36</v>
      </c>
      <c r="C17" s="102">
        <f>Main!C17</f>
        <v>15</v>
      </c>
      <c r="D17" s="257" t="str">
        <f>"=  "&amp; (60/C17)*C18</f>
        <v>=  8</v>
      </c>
      <c r="E17" s="129" t="s">
        <v>63</v>
      </c>
      <c r="F17" s="104"/>
      <c r="G17" s="105"/>
      <c r="H17" s="106"/>
      <c r="I17" s="133"/>
      <c r="J17" s="183"/>
      <c r="K17" s="184"/>
      <c r="L17" s="133"/>
      <c r="M17" s="133"/>
    </row>
    <row r="18" spans="1:13" ht="15.75" customHeight="1" thickBot="1" x14ac:dyDescent="0.25">
      <c r="A18" s="133"/>
      <c r="B18" s="107" t="s">
        <v>37</v>
      </c>
      <c r="C18" s="128">
        <f>Main!C18</f>
        <v>2</v>
      </c>
      <c r="D18" s="108"/>
      <c r="E18" s="108"/>
      <c r="F18" s="109"/>
      <c r="G18" s="109"/>
      <c r="H18" s="110"/>
      <c r="I18" s="133"/>
      <c r="J18" s="183"/>
      <c r="K18" s="184"/>
      <c r="L18" s="133"/>
      <c r="M18" s="133"/>
    </row>
    <row r="19" spans="1:13" ht="15.75" customHeight="1" thickBot="1" x14ac:dyDescent="0.25">
      <c r="A19" s="133"/>
      <c r="B19" s="133"/>
      <c r="C19" s="133"/>
      <c r="D19" s="133"/>
      <c r="E19" s="133"/>
      <c r="F19" s="134"/>
      <c r="G19" s="134"/>
      <c r="H19" s="134"/>
      <c r="I19" s="133"/>
      <c r="J19" s="180">
        <v>6</v>
      </c>
      <c r="K19" s="181" t="s">
        <v>30</v>
      </c>
      <c r="L19" s="133"/>
      <c r="M19" s="133"/>
    </row>
    <row r="20" spans="1:13" ht="14.25" customHeight="1" x14ac:dyDescent="0.2">
      <c r="A20" s="133"/>
      <c r="B20" s="14" t="s">
        <v>53</v>
      </c>
      <c r="C20" s="15"/>
      <c r="D20" s="16"/>
      <c r="E20" s="16"/>
      <c r="F20" s="17"/>
      <c r="G20" s="17"/>
      <c r="H20" s="18"/>
      <c r="I20" s="133"/>
      <c r="J20" s="183"/>
      <c r="K20" s="184"/>
      <c r="L20" s="133"/>
      <c r="M20" s="133"/>
    </row>
    <row r="21" spans="1:13" ht="20.25" customHeight="1" x14ac:dyDescent="0.2">
      <c r="A21" s="133"/>
      <c r="B21" s="19" t="str">
        <f>"According to the recipe entered (in green), " &amp; $C$9 &amp; " litres of total water will give a total moisture of " &amp; ROUND(($C$9/$C$3)*100,1) &amp; "%" &amp; ", a water/cement (w/c) ratio of " &amp; ROUND($C$11,2) &amp; "."</f>
        <v>According to the recipe entered (in green), 135 litres of total water will give a total moisture of 5.9%, a water/cement (w/c) ratio of 0.39.</v>
      </c>
      <c r="C21" s="20"/>
      <c r="D21" s="20"/>
      <c r="E21" s="20"/>
      <c r="F21" s="21"/>
      <c r="G21" s="22"/>
      <c r="H21" s="23"/>
      <c r="I21" s="133"/>
      <c r="J21" s="183"/>
      <c r="K21" s="188"/>
      <c r="L21" s="133"/>
      <c r="M21" s="133"/>
    </row>
    <row r="22" spans="1:13" x14ac:dyDescent="0.2">
      <c r="A22" s="133"/>
      <c r="B22" s="19" t="str">
        <f>"If " &amp; $C$9 &amp; " litres are added to the current batch (shown in red) the total moisture will be " &amp; ROUND((($C$9+$H$9)/$F$3)*100,2) &amp; "%" &amp; " and the w/c ratio will be " &amp; ROUND(($C$9+$H$9)/$F$8,2) &amp; "."</f>
        <v>If 135 litres are added to the current batch (shown in red) the total moisture will be 10.06% and the w/c ratio will be 0.64.</v>
      </c>
      <c r="C22" s="20"/>
      <c r="D22" s="20"/>
      <c r="E22" s="20"/>
      <c r="F22" s="21"/>
      <c r="G22" s="22"/>
      <c r="H22" s="23"/>
      <c r="I22" s="133"/>
      <c r="J22" s="184"/>
      <c r="K22" s="185"/>
      <c r="L22" s="133"/>
      <c r="M22" s="133"/>
    </row>
    <row r="23" spans="1:13" ht="12.75" customHeight="1" x14ac:dyDescent="0.2">
      <c r="A23" s="133"/>
      <c r="B23" s="19"/>
      <c r="C23" s="20"/>
      <c r="D23" s="20"/>
      <c r="E23" s="20"/>
      <c r="F23" s="21"/>
      <c r="G23" s="22"/>
      <c r="H23" s="23"/>
      <c r="I23" s="133"/>
      <c r="J23" s="183"/>
      <c r="K23" s="184"/>
      <c r="L23" s="133"/>
      <c r="M23" s="133"/>
    </row>
    <row r="24" spans="1:13" ht="12" customHeight="1" x14ac:dyDescent="0.2">
      <c r="A24" s="133"/>
      <c r="B24" s="19" t="s">
        <v>42</v>
      </c>
      <c r="C24" s="20"/>
      <c r="D24" s="20"/>
      <c r="E24" s="20"/>
      <c r="F24" s="21"/>
      <c r="G24" s="22"/>
      <c r="H24" s="23"/>
      <c r="I24" s="133"/>
      <c r="J24" s="189" t="s">
        <v>24</v>
      </c>
      <c r="K24" s="181" t="s">
        <v>29</v>
      </c>
      <c r="L24" s="133"/>
      <c r="M24" s="133"/>
    </row>
    <row r="25" spans="1:13" ht="11.25" customHeight="1" x14ac:dyDescent="0.2">
      <c r="A25" s="133"/>
      <c r="B25" s="268"/>
      <c r="C25" s="269"/>
      <c r="D25" s="269"/>
      <c r="E25" s="269"/>
      <c r="F25" s="269"/>
      <c r="G25" s="269"/>
      <c r="H25" s="270"/>
      <c r="I25" s="133"/>
      <c r="J25" s="183"/>
      <c r="K25" s="184"/>
      <c r="L25" s="133"/>
      <c r="M25" s="133"/>
    </row>
    <row r="26" spans="1:13" ht="14.25" customHeight="1" x14ac:dyDescent="0.2">
      <c r="A26" s="133"/>
      <c r="B26" s="274" t="str">
        <f>"In order to maintain the correct w/c ratio only " &amp; INT($F$9) &amp; " litres of water should be added, not the orginal " &amp; $C$9 &amp; " litres."</f>
        <v>In order to maintain the correct w/c ratio only 47 litres of water should be added, not the orginal 135 litres.</v>
      </c>
      <c r="C26" s="275"/>
      <c r="D26" s="275"/>
      <c r="E26" s="275"/>
      <c r="F26" s="275"/>
      <c r="G26" s="275"/>
      <c r="H26" s="276"/>
      <c r="I26" s="133"/>
      <c r="J26" s="183"/>
      <c r="K26" s="184"/>
      <c r="L26" s="133"/>
      <c r="M26" s="133"/>
    </row>
    <row r="27" spans="1:13" ht="12.75" customHeight="1" x14ac:dyDescent="0.2">
      <c r="A27" s="133"/>
      <c r="B27" s="24"/>
      <c r="C27" s="25"/>
      <c r="D27" s="25"/>
      <c r="E27" s="25"/>
      <c r="F27" s="25"/>
      <c r="G27" s="25"/>
      <c r="H27" s="26"/>
      <c r="I27" s="133"/>
      <c r="J27" s="183"/>
      <c r="K27" s="184"/>
      <c r="L27" s="133"/>
      <c r="M27" s="133"/>
    </row>
    <row r="28" spans="1:13" ht="41.25" customHeight="1" x14ac:dyDescent="0.2">
      <c r="A28" s="133"/>
      <c r="B28" s="265" t="str">
        <f>"If the water is reduced to maintain quality this is an inefficient use of cement (underyielding), "&amp;$C$8&amp;"kg of cement are used to make only "&amp;ROUND($F$3,0)&amp;"kg of concrete instead of your intended "&amp;$C$3&amp;"kg."</f>
        <v>If the water is reduced to maintain quality this is an inefficient use of cement (underyielding), 350kg of cement are used to make only 2212kg of concrete instead of your intended 2300kg.</v>
      </c>
      <c r="C28" s="266"/>
      <c r="D28" s="266"/>
      <c r="E28" s="266"/>
      <c r="F28" s="266"/>
      <c r="G28" s="266"/>
      <c r="H28" s="267"/>
      <c r="I28" s="133"/>
      <c r="J28" s="183"/>
      <c r="K28" s="184"/>
      <c r="L28" s="133"/>
      <c r="M28" s="133"/>
    </row>
    <row r="29" spans="1:13" ht="13.5" customHeight="1" x14ac:dyDescent="0.2">
      <c r="A29" s="133"/>
      <c r="B29" s="24"/>
      <c r="C29" s="25"/>
      <c r="D29" s="25"/>
      <c r="E29" s="25"/>
      <c r="F29" s="25"/>
      <c r="G29" s="25"/>
      <c r="H29" s="26"/>
      <c r="I29" s="133"/>
      <c r="J29" s="183"/>
      <c r="K29" s="184"/>
      <c r="L29" s="133"/>
      <c r="M29" s="133"/>
    </row>
    <row r="30" spans="1:13" ht="13.5" customHeight="1" x14ac:dyDescent="0.2">
      <c r="A30" s="133"/>
      <c r="B30" s="271" t="s">
        <v>79</v>
      </c>
      <c r="C30" s="272"/>
      <c r="D30" s="272"/>
      <c r="E30" s="272"/>
      <c r="F30" s="272"/>
      <c r="G30" s="272"/>
      <c r="H30" s="273"/>
      <c r="I30" s="133"/>
      <c r="J30" s="183"/>
      <c r="K30" s="184"/>
      <c r="L30" s="133"/>
      <c r="M30" s="133"/>
    </row>
    <row r="31" spans="1:13" ht="13.5" customHeight="1" x14ac:dyDescent="0.2">
      <c r="A31" s="133"/>
      <c r="B31" s="24"/>
      <c r="C31" s="25"/>
      <c r="D31" s="25"/>
      <c r="E31" s="25"/>
      <c r="F31" s="25"/>
      <c r="G31" s="25"/>
      <c r="H31" s="26"/>
      <c r="I31" s="133"/>
      <c r="J31" s="183"/>
      <c r="K31" s="184"/>
      <c r="L31" s="133"/>
      <c r="M31" s="133"/>
    </row>
    <row r="32" spans="1:13" ht="13.5" customHeight="1" x14ac:dyDescent="0.2">
      <c r="A32" s="133"/>
      <c r="B32" s="27" t="s">
        <v>69</v>
      </c>
      <c r="C32" s="28"/>
      <c r="D32" s="29"/>
      <c r="E32" s="29"/>
      <c r="F32" s="30">
        <f>ROUND($D$54,0)</f>
        <v>16</v>
      </c>
      <c r="G32" s="232" t="s">
        <v>34</v>
      </c>
      <c r="H32" s="26"/>
      <c r="I32" s="133"/>
      <c r="J32" s="183"/>
      <c r="K32" s="184"/>
      <c r="L32" s="133"/>
      <c r="M32" s="133"/>
    </row>
    <row r="33" spans="1:13" ht="13.5" customHeight="1" x14ac:dyDescent="0.2">
      <c r="A33" s="133"/>
      <c r="B33" s="265" t="s">
        <v>70</v>
      </c>
      <c r="C33" s="266"/>
      <c r="D33" s="266"/>
      <c r="E33" s="266"/>
      <c r="F33" s="80">
        <f>E61</f>
        <v>377.51641772892265</v>
      </c>
      <c r="G33" s="25" t="s">
        <v>57</v>
      </c>
      <c r="H33" s="26"/>
      <c r="I33" s="133"/>
      <c r="J33" s="183"/>
      <c r="K33" s="184"/>
      <c r="L33" s="133"/>
      <c r="M33" s="133"/>
    </row>
    <row r="34" spans="1:13" ht="13.5" customHeight="1" x14ac:dyDescent="0.2">
      <c r="A34" s="133"/>
      <c r="B34" s="24"/>
      <c r="C34" s="25"/>
      <c r="D34" s="31"/>
      <c r="E34" s="29"/>
      <c r="F34" s="81"/>
      <c r="G34" s="25"/>
      <c r="H34" s="26"/>
      <c r="I34" s="133"/>
      <c r="J34" s="183"/>
      <c r="K34" s="184"/>
      <c r="L34" s="133"/>
      <c r="M34" s="133"/>
    </row>
    <row r="35" spans="1:13" s="82" customFormat="1" ht="18" customHeight="1" x14ac:dyDescent="0.2">
      <c r="A35" s="136"/>
      <c r="B35" s="265" t="s">
        <v>68</v>
      </c>
      <c r="C35" s="266"/>
      <c r="D35" s="266"/>
      <c r="E35" s="32" t="str">
        <f>+$F$13</f>
        <v>£</v>
      </c>
      <c r="F35" s="80">
        <f>$G$61</f>
        <v>30201.31341831381</v>
      </c>
      <c r="G35" s="33"/>
      <c r="H35" s="34"/>
      <c r="I35" s="136"/>
      <c r="J35" s="190"/>
      <c r="K35" s="191"/>
      <c r="L35" s="136"/>
      <c r="M35" s="136"/>
    </row>
    <row r="36" spans="1:13" ht="14.25" customHeight="1" x14ac:dyDescent="0.2">
      <c r="A36" s="133"/>
      <c r="B36" s="265" t="s">
        <v>71</v>
      </c>
      <c r="C36" s="266"/>
      <c r="D36" s="266"/>
      <c r="E36" s="266"/>
      <c r="F36" s="83">
        <f>$D$53</f>
        <v>4.4942430682014603E-2</v>
      </c>
      <c r="G36" s="266"/>
      <c r="H36" s="267"/>
      <c r="I36" s="133"/>
      <c r="J36" s="183"/>
      <c r="K36" s="184"/>
      <c r="L36" s="133"/>
      <c r="M36" s="133"/>
    </row>
    <row r="37" spans="1:13" ht="14.25" customHeight="1" x14ac:dyDescent="0.2">
      <c r="A37" s="133"/>
      <c r="B37" s="265" t="s">
        <v>72</v>
      </c>
      <c r="C37" s="266"/>
      <c r="D37" s="266"/>
      <c r="E37" s="266"/>
      <c r="F37" s="83">
        <f>(H9/C3)</f>
        <v>3.8103365143447115E-2</v>
      </c>
      <c r="G37" s="25"/>
      <c r="H37" s="26"/>
      <c r="I37" s="133"/>
      <c r="J37" s="183"/>
      <c r="K37" s="184"/>
      <c r="L37" s="133"/>
      <c r="M37" s="133"/>
    </row>
    <row r="38" spans="1:13" ht="14.25" customHeight="1" x14ac:dyDescent="0.2">
      <c r="A38" s="133"/>
      <c r="B38" s="265" t="s">
        <v>51</v>
      </c>
      <c r="C38" s="266"/>
      <c r="D38" s="266"/>
      <c r="E38" s="266"/>
      <c r="F38" s="30">
        <f>ROUND($C$3-$F$3,0)</f>
        <v>88</v>
      </c>
      <c r="G38" s="266" t="s">
        <v>14</v>
      </c>
      <c r="H38" s="267"/>
      <c r="I38" s="133"/>
      <c r="J38" s="183"/>
      <c r="K38" s="184"/>
      <c r="L38" s="133"/>
      <c r="M38" s="133"/>
    </row>
    <row r="39" spans="1:13" ht="14.25" customHeight="1" x14ac:dyDescent="0.2">
      <c r="A39" s="133"/>
      <c r="B39" s="265"/>
      <c r="C39" s="266"/>
      <c r="D39" s="266"/>
      <c r="E39" s="266"/>
      <c r="F39" s="30"/>
      <c r="G39" s="25"/>
      <c r="H39" s="26"/>
      <c r="I39" s="133"/>
      <c r="J39" s="183"/>
      <c r="K39" s="184"/>
      <c r="L39" s="133"/>
      <c r="M39" s="133"/>
    </row>
    <row r="40" spans="1:13" x14ac:dyDescent="0.2">
      <c r="A40" s="133"/>
      <c r="B40" s="295" t="s">
        <v>59</v>
      </c>
      <c r="C40" s="296"/>
      <c r="D40" s="296"/>
      <c r="E40" s="296"/>
      <c r="F40" s="296"/>
      <c r="G40" s="296"/>
      <c r="H40" s="297"/>
      <c r="I40" s="133"/>
      <c r="J40" s="183"/>
      <c r="K40" s="184"/>
      <c r="L40" s="133"/>
      <c r="M40" s="133"/>
    </row>
    <row r="41" spans="1:13" ht="29.25" customHeight="1" x14ac:dyDescent="0.2">
      <c r="A41" s="133"/>
      <c r="B41" s="265" t="str">
        <f>"If you were to use the Hydro-Control mixer system, the w/c ratio would be automatically corrected and would remain at " &amp;ROUND($C$11,2) &amp; " but you would not be maximising the use of your cement resulting in 'underyielding'."</f>
        <v>If you were to use the Hydro-Control mixer system, the w/c ratio would be automatically corrected and would remain at 0.39 but you would not be maximising the use of your cement resulting in 'underyielding'.</v>
      </c>
      <c r="C41" s="266"/>
      <c r="D41" s="266"/>
      <c r="E41" s="266"/>
      <c r="F41" s="266"/>
      <c r="G41" s="266"/>
      <c r="H41" s="267"/>
      <c r="I41" s="133"/>
      <c r="J41" s="183"/>
      <c r="K41" s="184"/>
      <c r="L41" s="133"/>
      <c r="M41" s="133"/>
    </row>
    <row r="42" spans="1:13" ht="42" customHeight="1" x14ac:dyDescent="0.2">
      <c r="A42" s="133"/>
      <c r="B42" s="262" t="s">
        <v>80</v>
      </c>
      <c r="C42" s="263"/>
      <c r="D42" s="263"/>
      <c r="E42" s="263"/>
      <c r="F42" s="263"/>
      <c r="G42" s="263"/>
      <c r="H42" s="264"/>
      <c r="I42" s="133"/>
      <c r="J42" s="183"/>
      <c r="K42" s="184"/>
      <c r="L42" s="133"/>
      <c r="M42" s="133"/>
    </row>
    <row r="43" spans="1:13" ht="9" customHeight="1" x14ac:dyDescent="0.2">
      <c r="A43" s="133"/>
      <c r="B43" s="35"/>
      <c r="C43" s="36"/>
      <c r="D43" s="36"/>
      <c r="E43" s="36"/>
      <c r="F43" s="36"/>
      <c r="G43" s="36"/>
      <c r="H43" s="37"/>
      <c r="I43" s="133"/>
      <c r="J43" s="183"/>
      <c r="K43" s="184"/>
      <c r="L43" s="133"/>
      <c r="M43" s="133"/>
    </row>
    <row r="44" spans="1:13" ht="14.25" customHeight="1" x14ac:dyDescent="0.2">
      <c r="A44" s="133"/>
      <c r="B44" s="262" t="s">
        <v>60</v>
      </c>
      <c r="C44" s="263"/>
      <c r="D44" s="263"/>
      <c r="E44" s="263"/>
      <c r="F44" s="263"/>
      <c r="G44" s="263"/>
      <c r="H44" s="264"/>
      <c r="I44" s="133"/>
      <c r="J44" s="183"/>
      <c r="K44" s="181"/>
      <c r="L44" s="133"/>
      <c r="M44" s="133"/>
    </row>
    <row r="45" spans="1:13" ht="11.25" customHeight="1" x14ac:dyDescent="0.2">
      <c r="A45" s="133"/>
      <c r="B45" s="262"/>
      <c r="C45" s="263"/>
      <c r="D45" s="263"/>
      <c r="E45" s="263"/>
      <c r="F45" s="263"/>
      <c r="G45" s="263"/>
      <c r="H45" s="264"/>
      <c r="I45" s="133"/>
      <c r="J45" s="183"/>
      <c r="K45" s="181"/>
      <c r="L45" s="133"/>
      <c r="M45" s="133"/>
    </row>
    <row r="46" spans="1:13" x14ac:dyDescent="0.2">
      <c r="A46" s="133"/>
      <c r="B46" s="271" t="s">
        <v>52</v>
      </c>
      <c r="C46" s="272"/>
      <c r="D46" s="272"/>
      <c r="E46" s="272"/>
      <c r="F46" s="272"/>
      <c r="G46" s="272"/>
      <c r="H46" s="273"/>
      <c r="I46" s="133"/>
      <c r="J46" s="183"/>
      <c r="K46" s="184"/>
      <c r="L46" s="133"/>
      <c r="M46" s="133"/>
    </row>
    <row r="47" spans="1:13" ht="12.75" customHeight="1" x14ac:dyDescent="0.2">
      <c r="A47" s="133"/>
      <c r="B47" s="265" t="s">
        <v>83</v>
      </c>
      <c r="C47" s="266"/>
      <c r="D47" s="266"/>
      <c r="E47" s="266"/>
      <c r="F47" s="266"/>
      <c r="G47" s="266"/>
      <c r="H47" s="267"/>
      <c r="I47" s="133"/>
      <c r="J47" s="183"/>
      <c r="K47" s="184"/>
      <c r="L47" s="133"/>
      <c r="M47" s="133"/>
    </row>
    <row r="48" spans="1:13" ht="12.75" customHeight="1" thickBot="1" x14ac:dyDescent="0.25">
      <c r="A48" s="133"/>
      <c r="B48" s="292"/>
      <c r="C48" s="293"/>
      <c r="D48" s="293"/>
      <c r="E48" s="293"/>
      <c r="F48" s="293"/>
      <c r="G48" s="293"/>
      <c r="H48" s="294"/>
      <c r="I48" s="133"/>
      <c r="J48" s="183"/>
      <c r="K48" s="184"/>
      <c r="L48" s="133"/>
      <c r="M48" s="133"/>
    </row>
    <row r="49" spans="1:13" ht="17.25" customHeight="1" thickBot="1" x14ac:dyDescent="0.25">
      <c r="A49" s="133"/>
      <c r="B49" s="160"/>
      <c r="C49" s="161"/>
      <c r="D49" s="162"/>
      <c r="E49" s="133"/>
      <c r="F49" s="134"/>
      <c r="G49" s="134"/>
      <c r="H49" s="134"/>
      <c r="I49" s="133"/>
      <c r="J49" s="183"/>
      <c r="K49" s="184"/>
      <c r="L49" s="133"/>
      <c r="M49" s="133"/>
    </row>
    <row r="50" spans="1:13" ht="13.5" thickBot="1" x14ac:dyDescent="0.25">
      <c r="A50" s="133"/>
      <c r="B50" s="84" t="s">
        <v>54</v>
      </c>
      <c r="C50" s="85"/>
      <c r="D50" s="86"/>
      <c r="E50" s="86"/>
      <c r="F50" s="87"/>
      <c r="G50" s="87"/>
      <c r="H50" s="88"/>
      <c r="I50" s="133"/>
      <c r="J50" s="183"/>
      <c r="K50" s="184"/>
      <c r="L50" s="133"/>
      <c r="M50" s="133"/>
    </row>
    <row r="51" spans="1:13" x14ac:dyDescent="0.2">
      <c r="A51" s="133"/>
      <c r="B51" s="38" t="str">
        <f xml:space="preserve"> $C$8 &amp; "kg Cement on…………..."</f>
        <v>350kg Cement on…………...</v>
      </c>
      <c r="C51" s="89"/>
      <c r="D51" s="39">
        <f>SUM(C5:C7)</f>
        <v>1950</v>
      </c>
      <c r="E51" s="89" t="s">
        <v>11</v>
      </c>
      <c r="F51" s="79"/>
      <c r="G51" s="79" t="s">
        <v>9</v>
      </c>
      <c r="H51" s="90"/>
      <c r="I51" s="133"/>
      <c r="J51" s="183"/>
      <c r="K51" s="184"/>
      <c r="L51" s="133"/>
      <c r="M51" s="133"/>
    </row>
    <row r="52" spans="1:13" x14ac:dyDescent="0.2">
      <c r="A52" s="133"/>
      <c r="B52" s="38" t="str">
        <f xml:space="preserve"> $C$8 &amp; "kg Cement on…………..."</f>
        <v>350kg Cement on…………...</v>
      </c>
      <c r="C52" s="89"/>
      <c r="D52" s="39">
        <f>SUM(F5:F7)</f>
        <v>1862.3622601700715</v>
      </c>
      <c r="E52" s="89" t="s">
        <v>11</v>
      </c>
      <c r="F52" s="79"/>
      <c r="G52" s="79" t="s">
        <v>10</v>
      </c>
      <c r="H52" s="90"/>
      <c r="I52" s="133"/>
      <c r="J52" s="183"/>
      <c r="K52" s="184"/>
      <c r="L52" s="133"/>
      <c r="M52" s="133"/>
    </row>
    <row r="53" spans="1:13" x14ac:dyDescent="0.2">
      <c r="A53" s="133"/>
      <c r="B53" s="38" t="s">
        <v>58</v>
      </c>
      <c r="C53" s="89"/>
      <c r="D53" s="91">
        <f>(D51-D52)/D51</f>
        <v>4.4942430682014603E-2</v>
      </c>
      <c r="E53" s="89"/>
      <c r="F53" s="79"/>
      <c r="G53" s="79"/>
      <c r="H53" s="90"/>
      <c r="I53" s="133"/>
      <c r="J53" s="183"/>
      <c r="K53" s="184"/>
      <c r="L53" s="133"/>
      <c r="M53" s="133"/>
    </row>
    <row r="54" spans="1:13" ht="13.5" thickBot="1" x14ac:dyDescent="0.25">
      <c r="A54" s="133"/>
      <c r="B54" s="65" t="s">
        <v>55</v>
      </c>
      <c r="C54" s="92"/>
      <c r="D54" s="93">
        <f>D53*C8</f>
        <v>15.72985073870511</v>
      </c>
      <c r="E54" s="92"/>
      <c r="F54" s="94"/>
      <c r="G54" s="94"/>
      <c r="H54" s="95"/>
      <c r="I54" s="133"/>
      <c r="J54" s="183"/>
      <c r="K54" s="184"/>
      <c r="L54" s="133"/>
      <c r="M54" s="133"/>
    </row>
    <row r="55" spans="1:13" ht="13.5" thickBot="1" x14ac:dyDescent="0.25">
      <c r="A55" s="133"/>
      <c r="B55" s="163"/>
      <c r="C55" s="163"/>
      <c r="D55" s="163"/>
      <c r="E55" s="163"/>
      <c r="F55" s="164"/>
      <c r="G55" s="164"/>
      <c r="H55" s="164"/>
      <c r="I55" s="133"/>
      <c r="J55" s="183"/>
      <c r="K55" s="184"/>
      <c r="L55" s="133"/>
      <c r="M55" s="133"/>
    </row>
    <row r="56" spans="1:13" x14ac:dyDescent="0.2">
      <c r="A56" s="133"/>
      <c r="B56" s="96" t="s">
        <v>12</v>
      </c>
      <c r="C56" s="111"/>
      <c r="D56" s="111"/>
      <c r="E56" s="111"/>
      <c r="F56" s="43" t="s">
        <v>13</v>
      </c>
      <c r="G56" s="43" t="str">
        <f>+$F$13</f>
        <v>£</v>
      </c>
      <c r="H56" s="45">
        <f>$C$14</f>
        <v>80</v>
      </c>
      <c r="I56" s="133"/>
      <c r="J56" s="183"/>
      <c r="K56" s="184"/>
      <c r="L56" s="133"/>
      <c r="M56" s="133"/>
    </row>
    <row r="57" spans="1:13" x14ac:dyDescent="0.2">
      <c r="A57" s="133"/>
      <c r="B57" s="101" t="s">
        <v>14</v>
      </c>
      <c r="C57" s="40">
        <f>D54</f>
        <v>15.72985073870511</v>
      </c>
      <c r="D57" s="103" t="s">
        <v>2</v>
      </c>
      <c r="E57" s="41">
        <f>C57/1000</f>
        <v>1.5729850738705111E-2</v>
      </c>
      <c r="F57" s="42" t="str">
        <f>+$F$13</f>
        <v>£</v>
      </c>
      <c r="G57" s="44">
        <f>$H$56*E57</f>
        <v>1.2583880590964089</v>
      </c>
      <c r="H57" s="106"/>
      <c r="I57" s="133"/>
      <c r="J57" s="183"/>
      <c r="K57" s="184"/>
      <c r="L57" s="133"/>
      <c r="M57" s="133"/>
    </row>
    <row r="58" spans="1:13" x14ac:dyDescent="0.2">
      <c r="A58" s="133"/>
      <c r="B58" s="101" t="s">
        <v>15</v>
      </c>
      <c r="C58" s="40">
        <f>C13*C57</f>
        <v>1887.5820886446131</v>
      </c>
      <c r="D58" s="103" t="s">
        <v>2</v>
      </c>
      <c r="E58" s="41">
        <f>C58/1000</f>
        <v>1.8875820886446131</v>
      </c>
      <c r="F58" s="42" t="str">
        <f>+$F$13</f>
        <v>£</v>
      </c>
      <c r="G58" s="44">
        <f>$H$56*E58</f>
        <v>151.00656709156905</v>
      </c>
      <c r="H58" s="106"/>
      <c r="I58" s="133"/>
      <c r="J58" s="183"/>
      <c r="K58" s="184"/>
      <c r="L58" s="133"/>
      <c r="M58" s="133"/>
    </row>
    <row r="59" spans="1:13" x14ac:dyDescent="0.2">
      <c r="A59" s="133"/>
      <c r="B59" s="101" t="s">
        <v>16</v>
      </c>
      <c r="C59" s="40">
        <f>5*C58</f>
        <v>9437.9104432230652</v>
      </c>
      <c r="D59" s="103" t="s">
        <v>2</v>
      </c>
      <c r="E59" s="41">
        <f>C59/1000</f>
        <v>9.4379104432230658</v>
      </c>
      <c r="F59" s="42" t="str">
        <f>+$F$13</f>
        <v>£</v>
      </c>
      <c r="G59" s="44">
        <f>$H$56*E59</f>
        <v>755.03283545784529</v>
      </c>
      <c r="H59" s="106"/>
      <c r="I59" s="133"/>
      <c r="J59" s="183"/>
      <c r="K59" s="184"/>
      <c r="L59" s="133"/>
      <c r="M59" s="133"/>
    </row>
    <row r="60" spans="1:13" x14ac:dyDescent="0.2">
      <c r="A60" s="133"/>
      <c r="B60" s="101" t="s">
        <v>17</v>
      </c>
      <c r="C60" s="40">
        <f>4*C59</f>
        <v>37751.641772892261</v>
      </c>
      <c r="D60" s="103" t="s">
        <v>2</v>
      </c>
      <c r="E60" s="41">
        <f>C60/1000</f>
        <v>37.751641772892263</v>
      </c>
      <c r="F60" s="42" t="str">
        <f>+$F$13</f>
        <v>£</v>
      </c>
      <c r="G60" s="44">
        <f>$H$56*E60</f>
        <v>3020.1313418313812</v>
      </c>
      <c r="H60" s="106"/>
      <c r="I60" s="133"/>
      <c r="J60" s="183"/>
      <c r="K60" s="184"/>
      <c r="L60" s="133"/>
      <c r="M60" s="133"/>
    </row>
    <row r="61" spans="1:13" ht="13.5" thickBot="1" x14ac:dyDescent="0.25">
      <c r="A61" s="133"/>
      <c r="B61" s="107" t="s">
        <v>18</v>
      </c>
      <c r="C61" s="112">
        <f>C59*40</f>
        <v>377516.41772892262</v>
      </c>
      <c r="D61" s="113" t="s">
        <v>2</v>
      </c>
      <c r="E61" s="114">
        <f>C61/1000</f>
        <v>377.51641772892265</v>
      </c>
      <c r="F61" s="115" t="str">
        <f>+$F$13</f>
        <v>£</v>
      </c>
      <c r="G61" s="116">
        <f>$H$56*E61</f>
        <v>30201.31341831381</v>
      </c>
      <c r="H61" s="110"/>
      <c r="I61" s="133"/>
      <c r="J61" s="183"/>
      <c r="K61" s="184"/>
      <c r="L61" s="133"/>
      <c r="M61" s="133"/>
    </row>
    <row r="62" spans="1:13" x14ac:dyDescent="0.2">
      <c r="A62" s="133"/>
      <c r="B62" s="163"/>
      <c r="C62" s="165"/>
      <c r="D62" s="166"/>
      <c r="E62" s="167"/>
      <c r="F62" s="168"/>
      <c r="G62" s="169"/>
      <c r="H62" s="164"/>
      <c r="I62" s="133"/>
      <c r="J62" s="183"/>
      <c r="K62" s="184"/>
      <c r="L62" s="133"/>
      <c r="M62" s="133"/>
    </row>
    <row r="63" spans="1:13" x14ac:dyDescent="0.2">
      <c r="A63" s="133"/>
      <c r="B63" s="170" t="s">
        <v>39</v>
      </c>
      <c r="C63" s="133"/>
      <c r="D63" s="133"/>
      <c r="E63" s="133"/>
      <c r="F63" s="134"/>
      <c r="G63" s="134"/>
      <c r="H63" s="134"/>
      <c r="I63" s="133"/>
      <c r="J63" s="183"/>
      <c r="K63" s="184"/>
      <c r="L63" s="133"/>
      <c r="M63" s="133"/>
    </row>
    <row r="64" spans="1:13" s="117" customFormat="1" ht="25.5" customHeight="1" x14ac:dyDescent="0.2">
      <c r="A64" s="137"/>
      <c r="B64" s="289" t="s">
        <v>47</v>
      </c>
      <c r="C64" s="290"/>
      <c r="D64" s="290"/>
      <c r="E64" s="290"/>
      <c r="F64" s="290"/>
      <c r="G64" s="290"/>
      <c r="H64" s="291"/>
      <c r="I64" s="137"/>
      <c r="J64" s="192"/>
      <c r="K64" s="193"/>
      <c r="L64" s="137"/>
      <c r="M64" s="137"/>
    </row>
    <row r="65" spans="1:13" s="82" customFormat="1" ht="135" customHeight="1" x14ac:dyDescent="0.2">
      <c r="A65" s="136"/>
      <c r="B65" s="286" t="s">
        <v>40</v>
      </c>
      <c r="C65" s="287"/>
      <c r="D65" s="287"/>
      <c r="E65" s="287"/>
      <c r="F65" s="287"/>
      <c r="G65" s="287"/>
      <c r="H65" s="288"/>
      <c r="I65" s="136"/>
      <c r="J65" s="190"/>
      <c r="K65" s="191"/>
      <c r="L65" s="136"/>
      <c r="M65" s="136"/>
    </row>
    <row r="66" spans="1:13" s="82" customFormat="1" ht="98.25" customHeight="1" x14ac:dyDescent="0.2">
      <c r="A66" s="136"/>
      <c r="B66" s="283" t="s">
        <v>81</v>
      </c>
      <c r="C66" s="284"/>
      <c r="D66" s="284"/>
      <c r="E66" s="284"/>
      <c r="F66" s="284"/>
      <c r="G66" s="284"/>
      <c r="H66" s="285"/>
      <c r="I66" s="136"/>
      <c r="J66" s="190"/>
      <c r="K66" s="191"/>
      <c r="L66" s="136"/>
      <c r="M66" s="136"/>
    </row>
    <row r="67" spans="1:13" s="117" customFormat="1" ht="25.5" customHeight="1" x14ac:dyDescent="0.2">
      <c r="A67" s="137"/>
      <c r="B67" s="118" t="s">
        <v>41</v>
      </c>
      <c r="C67" s="119"/>
      <c r="D67" s="119"/>
      <c r="E67" s="119"/>
      <c r="F67" s="120"/>
      <c r="G67" s="120"/>
      <c r="H67" s="121"/>
      <c r="I67" s="137"/>
      <c r="J67" s="192"/>
      <c r="K67" s="193"/>
      <c r="L67" s="137"/>
      <c r="M67" s="137"/>
    </row>
    <row r="68" spans="1:13" s="117" customFormat="1" ht="25.5" customHeight="1" x14ac:dyDescent="0.2">
      <c r="A68" s="137"/>
      <c r="B68" s="118" t="s">
        <v>43</v>
      </c>
      <c r="C68" s="119"/>
      <c r="D68" s="119"/>
      <c r="E68" s="119"/>
      <c r="F68" s="120"/>
      <c r="G68" s="120"/>
      <c r="H68" s="121"/>
      <c r="I68" s="137"/>
      <c r="J68" s="192"/>
      <c r="K68" s="193"/>
      <c r="L68" s="137"/>
      <c r="M68" s="137"/>
    </row>
    <row r="69" spans="1:13" s="117" customFormat="1" ht="34.5" customHeight="1" x14ac:dyDescent="0.2">
      <c r="A69" s="137"/>
      <c r="B69" s="280" t="s">
        <v>56</v>
      </c>
      <c r="C69" s="281"/>
      <c r="D69" s="281"/>
      <c r="E69" s="281"/>
      <c r="F69" s="281"/>
      <c r="G69" s="281"/>
      <c r="H69" s="282"/>
      <c r="I69" s="137"/>
      <c r="J69" s="192"/>
      <c r="K69" s="193"/>
      <c r="L69" s="137"/>
      <c r="M69" s="137"/>
    </row>
    <row r="70" spans="1:13" x14ac:dyDescent="0.2">
      <c r="A70" s="133"/>
      <c r="B70" s="133"/>
      <c r="C70" s="133"/>
      <c r="D70" s="133"/>
      <c r="E70" s="133"/>
      <c r="F70" s="134"/>
      <c r="G70" s="134"/>
      <c r="H70" s="134"/>
      <c r="I70" s="133"/>
      <c r="J70" s="134"/>
      <c r="K70" s="133"/>
      <c r="L70" s="133"/>
      <c r="M70" s="133"/>
    </row>
    <row r="71" spans="1:13" x14ac:dyDescent="0.2">
      <c r="A71" s="133"/>
      <c r="B71" s="171"/>
      <c r="C71" s="171"/>
      <c r="D71" s="171"/>
      <c r="E71" s="171"/>
      <c r="F71" s="134"/>
      <c r="G71" s="134"/>
      <c r="H71" s="134"/>
      <c r="I71" s="133"/>
      <c r="J71" s="134"/>
      <c r="K71" s="133"/>
      <c r="L71" s="133"/>
      <c r="M71" s="133"/>
    </row>
    <row r="72" spans="1:13" x14ac:dyDescent="0.2">
      <c r="A72" s="133"/>
      <c r="B72" s="172"/>
      <c r="C72" s="173"/>
      <c r="D72" s="174"/>
      <c r="E72" s="171"/>
      <c r="F72" s="134"/>
      <c r="G72" s="134"/>
      <c r="H72" s="134"/>
      <c r="I72" s="133"/>
      <c r="J72" s="134"/>
      <c r="K72" s="133"/>
      <c r="L72" s="133"/>
      <c r="M72" s="133"/>
    </row>
    <row r="73" spans="1:13" x14ac:dyDescent="0.2">
      <c r="A73" s="133"/>
      <c r="B73" s="175"/>
      <c r="C73" s="171"/>
      <c r="D73" s="176"/>
      <c r="E73" s="171"/>
      <c r="F73" s="134"/>
      <c r="G73" s="134"/>
      <c r="H73" s="134"/>
      <c r="I73" s="133"/>
      <c r="J73" s="134"/>
      <c r="K73" s="133"/>
      <c r="L73" s="133"/>
      <c r="M73" s="133"/>
    </row>
    <row r="74" spans="1:13" x14ac:dyDescent="0.2">
      <c r="A74" s="133"/>
      <c r="B74" s="175"/>
      <c r="C74" s="171"/>
      <c r="D74" s="176"/>
      <c r="E74" s="171"/>
      <c r="F74" s="134"/>
      <c r="G74" s="134"/>
      <c r="H74" s="134"/>
      <c r="I74" s="133"/>
      <c r="J74" s="134"/>
      <c r="K74" s="133"/>
      <c r="L74" s="133"/>
      <c r="M74" s="133"/>
    </row>
    <row r="75" spans="1:13" x14ac:dyDescent="0.2">
      <c r="A75" s="133"/>
      <c r="B75" s="175"/>
      <c r="C75" s="171"/>
      <c r="D75" s="176"/>
      <c r="E75" s="171"/>
      <c r="F75" s="134"/>
      <c r="G75" s="134"/>
      <c r="H75" s="134"/>
      <c r="I75" s="133"/>
      <c r="J75" s="134"/>
      <c r="K75" s="133"/>
      <c r="L75" s="133"/>
      <c r="M75" s="133"/>
    </row>
    <row r="76" spans="1:13" ht="18.75" customHeight="1" x14ac:dyDescent="0.2">
      <c r="A76" s="133"/>
      <c r="B76" s="175" t="s">
        <v>31</v>
      </c>
      <c r="C76" s="171"/>
      <c r="D76" s="176"/>
      <c r="E76" s="171"/>
      <c r="F76" s="134"/>
      <c r="G76" s="134"/>
      <c r="H76" s="134"/>
      <c r="I76" s="133"/>
      <c r="J76" s="134"/>
      <c r="K76" s="133"/>
      <c r="L76" s="133"/>
      <c r="M76" s="133"/>
    </row>
    <row r="77" spans="1:13" ht="15" customHeight="1" x14ac:dyDescent="0.2">
      <c r="A77" s="133"/>
      <c r="B77" s="300" t="s">
        <v>82</v>
      </c>
      <c r="C77" s="301"/>
      <c r="D77" s="302"/>
      <c r="E77" s="171"/>
      <c r="F77" s="134"/>
      <c r="G77" s="134"/>
      <c r="H77" s="134"/>
      <c r="I77" s="133"/>
      <c r="J77" s="134"/>
      <c r="K77" s="133"/>
      <c r="L77" s="133"/>
      <c r="M77" s="133"/>
    </row>
    <row r="78" spans="1:13" x14ac:dyDescent="0.2">
      <c r="A78" s="133"/>
      <c r="B78" s="175"/>
      <c r="C78" s="171"/>
      <c r="D78" s="176"/>
      <c r="E78" s="171"/>
      <c r="F78" s="134"/>
      <c r="G78" s="134"/>
      <c r="H78" s="134"/>
      <c r="I78" s="133"/>
      <c r="J78" s="134"/>
      <c r="K78" s="133"/>
      <c r="L78" s="133"/>
      <c r="M78" s="133"/>
    </row>
    <row r="79" spans="1:13" x14ac:dyDescent="0.2">
      <c r="A79" s="133"/>
      <c r="B79" s="177"/>
      <c r="C79" s="178"/>
      <c r="D79" s="179"/>
      <c r="E79" s="133"/>
      <c r="F79" s="134"/>
      <c r="G79" s="134"/>
      <c r="H79" s="134"/>
      <c r="I79" s="133"/>
      <c r="J79" s="134"/>
      <c r="K79" s="133"/>
      <c r="L79" s="133"/>
      <c r="M79" s="133"/>
    </row>
    <row r="80" spans="1:13" x14ac:dyDescent="0.2">
      <c r="A80" s="133"/>
      <c r="B80" s="133"/>
      <c r="C80" s="133"/>
      <c r="D80" s="133"/>
      <c r="E80" s="133"/>
      <c r="F80" s="134"/>
      <c r="G80" s="134"/>
      <c r="H80" s="134"/>
      <c r="I80" s="133"/>
      <c r="J80" s="134"/>
      <c r="K80" s="133"/>
      <c r="L80" s="133"/>
      <c r="M80" s="133"/>
    </row>
    <row r="81" spans="1:13" x14ac:dyDescent="0.2">
      <c r="A81" s="133"/>
      <c r="B81" s="133"/>
      <c r="C81" s="133"/>
      <c r="D81" s="133"/>
      <c r="E81" s="133"/>
      <c r="F81" s="134"/>
      <c r="G81" s="134"/>
      <c r="H81" s="134"/>
      <c r="I81" s="133"/>
      <c r="J81" s="134"/>
      <c r="K81" s="133"/>
      <c r="L81" s="133"/>
      <c r="M81" s="133"/>
    </row>
  </sheetData>
  <sheetProtection selectLockedCells="1" selectUnlockedCells="1"/>
  <mergeCells count="25">
    <mergeCell ref="B47:H47"/>
    <mergeCell ref="B48:H48"/>
    <mergeCell ref="B77:D77"/>
    <mergeCell ref="B64:H64"/>
    <mergeCell ref="B65:H65"/>
    <mergeCell ref="B66:H66"/>
    <mergeCell ref="B69:H69"/>
    <mergeCell ref="B46:H46"/>
    <mergeCell ref="B36:E36"/>
    <mergeCell ref="G36:H36"/>
    <mergeCell ref="B37:E37"/>
    <mergeCell ref="B38:E38"/>
    <mergeCell ref="G38:H38"/>
    <mergeCell ref="B39:E39"/>
    <mergeCell ref="B40:H40"/>
    <mergeCell ref="B41:H41"/>
    <mergeCell ref="B42:H42"/>
    <mergeCell ref="B44:H44"/>
    <mergeCell ref="B45:H45"/>
    <mergeCell ref="B35:D35"/>
    <mergeCell ref="B25:H25"/>
    <mergeCell ref="B26:H26"/>
    <mergeCell ref="B28:H28"/>
    <mergeCell ref="B30:H30"/>
    <mergeCell ref="B33:E33"/>
  </mergeCells>
  <phoneticPr fontId="11" type="noConversion"/>
  <hyperlinks>
    <hyperlink ref="B77" r:id="rId1" display="www.hydronix.com"/>
    <hyperlink ref="B77:D77" r:id="rId2" display="https://www.hydronix.com/"/>
  </hyperlinks>
  <pageMargins left="0.75" right="0.75" top="1" bottom="1" header="0.5" footer="0.5"/>
  <pageSetup paperSize="9" orientation="portrait" r:id="rId3"/>
  <headerFooter alignWithMargins="0"/>
  <cellWatches>
    <cellWatch r="D3"/>
  </cellWatch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Main</vt:lpstr>
      <vt:lpstr>Notes</vt:lpstr>
      <vt:lpstr>Workings</vt:lpstr>
      <vt:lpstr>Main!Print_Area</vt:lpstr>
    </vt:vector>
  </TitlesOfParts>
  <Company>Hydronix Germany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 Thomas</dc:creator>
  <cp:lastModifiedBy>Melany George</cp:lastModifiedBy>
  <cp:lastPrinted>2016-08-08T12:57:27Z</cp:lastPrinted>
  <dcterms:created xsi:type="dcterms:W3CDTF">2006-03-23T10:27:37Z</dcterms:created>
  <dcterms:modified xsi:type="dcterms:W3CDTF">2016-08-09T12:46:31Z</dcterms:modified>
</cp:coreProperties>
</file>